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UNY.SENGXEU\Documents\Alumni Engagement\2025\12 AIG 7\For DFAT\"/>
    </mc:Choice>
  </mc:AlternateContent>
  <xr:revisionPtr revIDLastSave="0" documentId="13_ncr:1_{B9956F52-587F-417B-A73F-B32AA90E54FB}" xr6:coauthVersionLast="47" xr6:coauthVersionMax="47" xr10:uidLastSave="{00000000-0000-0000-0000-000000000000}"/>
  <bookViews>
    <workbookView xWindow="28680" yWindow="-120" windowWidth="29040" windowHeight="15720" xr2:uid="{683E88A6-ECF2-4B3B-A645-11BD7EF70C8A}"/>
  </bookViews>
  <sheets>
    <sheet name="Budget plan" sheetId="2" r:id="rId1"/>
    <sheet name="Exampl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3" l="1"/>
  <c r="F3" i="3" l="1"/>
  <c r="F131" i="3"/>
  <c r="G131" i="3" s="1"/>
  <c r="F130" i="3"/>
  <c r="G130" i="3" s="1"/>
  <c r="F129" i="3"/>
  <c r="G129" i="3" s="1"/>
  <c r="F128" i="3"/>
  <c r="G128" i="3" s="1"/>
  <c r="F127" i="3"/>
  <c r="G127" i="3" s="1"/>
  <c r="F126" i="3"/>
  <c r="G126" i="3" s="1"/>
  <c r="F125" i="3"/>
  <c r="G125" i="3" s="1"/>
  <c r="F124" i="3"/>
  <c r="G124" i="3" s="1"/>
  <c r="F123" i="3"/>
  <c r="G123" i="3" s="1"/>
  <c r="F122" i="3"/>
  <c r="G122" i="3" s="1"/>
  <c r="F121" i="3"/>
  <c r="F120" i="3" s="1"/>
  <c r="F118" i="3"/>
  <c r="G118" i="3" s="1"/>
  <c r="F116" i="3"/>
  <c r="G116" i="3" s="1"/>
  <c r="F115" i="3"/>
  <c r="G115" i="3" s="1"/>
  <c r="F113" i="3"/>
  <c r="G113" i="3" s="1"/>
  <c r="F112" i="3"/>
  <c r="G112" i="3" s="1"/>
  <c r="F110" i="3"/>
  <c r="G110" i="3" s="1"/>
  <c r="F109" i="3"/>
  <c r="G109" i="3" s="1"/>
  <c r="F108" i="3"/>
  <c r="G108" i="3" s="1"/>
  <c r="F106" i="3"/>
  <c r="G106" i="3" s="1"/>
  <c r="F105" i="3"/>
  <c r="G105" i="3" s="1"/>
  <c r="F104" i="3"/>
  <c r="G104" i="3" s="1"/>
  <c r="F102" i="3"/>
  <c r="G102" i="3" s="1"/>
  <c r="F101" i="3"/>
  <c r="G101" i="3" s="1"/>
  <c r="F99" i="3"/>
  <c r="G99" i="3" s="1"/>
  <c r="F98" i="3"/>
  <c r="G98" i="3" s="1"/>
  <c r="F95" i="3"/>
  <c r="G95" i="3" s="1"/>
  <c r="F94" i="3"/>
  <c r="G94" i="3" s="1"/>
  <c r="F93" i="3"/>
  <c r="F92" i="3"/>
  <c r="G92" i="3" s="1"/>
  <c r="F91" i="3"/>
  <c r="G91" i="3" s="1"/>
  <c r="F90" i="3"/>
  <c r="G90" i="3" s="1"/>
  <c r="F88" i="3"/>
  <c r="G88" i="3" s="1"/>
  <c r="F87" i="3"/>
  <c r="G87" i="3" s="1"/>
  <c r="F85" i="3"/>
  <c r="G85" i="3" s="1"/>
  <c r="F84" i="3"/>
  <c r="G84" i="3" s="1"/>
  <c r="F82" i="3"/>
  <c r="G82" i="3" s="1"/>
  <c r="F81" i="3"/>
  <c r="G81" i="3" s="1"/>
  <c r="F78" i="3"/>
  <c r="G78" i="3" s="1"/>
  <c r="F77" i="3"/>
  <c r="G77" i="3" s="1"/>
  <c r="F76" i="3"/>
  <c r="G76" i="3" s="1"/>
  <c r="F75" i="3"/>
  <c r="G75" i="3" s="1"/>
  <c r="F74" i="3"/>
  <c r="G74" i="3" s="1"/>
  <c r="F73" i="3"/>
  <c r="G73" i="3" s="1"/>
  <c r="F72" i="3"/>
  <c r="F71" i="3"/>
  <c r="G71" i="3" s="1"/>
  <c r="F69" i="3"/>
  <c r="G69" i="3" s="1"/>
  <c r="F68" i="3"/>
  <c r="G68" i="3" s="1"/>
  <c r="F65" i="3"/>
  <c r="G65" i="3" s="1"/>
  <c r="F64" i="3"/>
  <c r="G64" i="3" s="1"/>
  <c r="F63" i="3"/>
  <c r="G63" i="3" s="1"/>
  <c r="F62" i="3"/>
  <c r="G62" i="3" s="1"/>
  <c r="D61" i="3"/>
  <c r="F61" i="3" s="1"/>
  <c r="G61" i="3" s="1"/>
  <c r="F60" i="3"/>
  <c r="G60" i="3" s="1"/>
  <c r="D59" i="3"/>
  <c r="F59" i="3" s="1"/>
  <c r="F58" i="3"/>
  <c r="G58" i="3" s="1"/>
  <c r="F57" i="3"/>
  <c r="G57" i="3" s="1"/>
  <c r="F55" i="3"/>
  <c r="G55" i="3" s="1"/>
  <c r="F54" i="3"/>
  <c r="G54" i="3" s="1"/>
  <c r="F53" i="3"/>
  <c r="G53" i="3" s="1"/>
  <c r="F52" i="3"/>
  <c r="F51" i="3"/>
  <c r="G51" i="3" s="1"/>
  <c r="F49" i="3"/>
  <c r="G49" i="3" s="1"/>
  <c r="F48" i="3"/>
  <c r="G48" i="3" s="1"/>
  <c r="F44" i="3"/>
  <c r="G44" i="3" s="1"/>
  <c r="G43" i="3"/>
  <c r="D42" i="3"/>
  <c r="F42" i="3" s="1"/>
  <c r="F41" i="3"/>
  <c r="G41" i="3" s="1"/>
  <c r="F40" i="3"/>
  <c r="G40" i="3" s="1"/>
  <c r="F39" i="3"/>
  <c r="G39" i="3" s="1"/>
  <c r="F37" i="3"/>
  <c r="G37" i="3" s="1"/>
  <c r="F36" i="3"/>
  <c r="G36" i="3" s="1"/>
  <c r="F35" i="3"/>
  <c r="G35" i="3" s="1"/>
  <c r="F34" i="3"/>
  <c r="G34" i="3" s="1"/>
  <c r="F33" i="3"/>
  <c r="G33" i="3" s="1"/>
  <c r="D32" i="3"/>
  <c r="F32" i="3" s="1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F22" i="3" s="1"/>
  <c r="G22" i="3" s="1"/>
  <c r="F24" i="3"/>
  <c r="G24" i="3" s="1"/>
  <c r="F23" i="3"/>
  <c r="G23" i="3" s="1"/>
  <c r="F21" i="3"/>
  <c r="G21" i="3" s="1"/>
  <c r="F20" i="3"/>
  <c r="G20" i="3" s="1"/>
  <c r="F19" i="3"/>
  <c r="G19" i="3" s="1"/>
  <c r="F18" i="3"/>
  <c r="F17" i="3"/>
  <c r="G17" i="3" s="1"/>
  <c r="F16" i="3"/>
  <c r="G16" i="3" s="1"/>
  <c r="F13" i="3"/>
  <c r="G13" i="3" s="1"/>
  <c r="F12" i="3"/>
  <c r="G12" i="3" s="1"/>
  <c r="F11" i="3"/>
  <c r="F10" i="3" s="1"/>
  <c r="G10" i="3" s="1"/>
  <c r="F9" i="3"/>
  <c r="G9" i="3" s="1"/>
  <c r="F8" i="3"/>
  <c r="G8" i="3" s="1"/>
  <c r="F6" i="3"/>
  <c r="G6" i="3" s="1"/>
  <c r="F5" i="3"/>
  <c r="G5" i="3" s="1"/>
  <c r="G3" i="2"/>
  <c r="F3" i="2"/>
  <c r="F20" i="2"/>
  <c r="G20" i="2"/>
  <c r="G21" i="2" s="1"/>
  <c r="F47" i="3" l="1"/>
  <c r="G47" i="3" s="1"/>
  <c r="F80" i="3"/>
  <c r="G80" i="3" s="1"/>
  <c r="F15" i="3"/>
  <c r="F14" i="3" s="1"/>
  <c r="G14" i="3" s="1"/>
  <c r="F97" i="3"/>
  <c r="G97" i="3" s="1"/>
  <c r="F111" i="3"/>
  <c r="F4" i="3"/>
  <c r="G3" i="3" s="1"/>
  <c r="F67" i="3"/>
  <c r="G67" i="3" s="1"/>
  <c r="F83" i="3"/>
  <c r="G83" i="3" s="1"/>
  <c r="F50" i="3"/>
  <c r="G50" i="3" s="1"/>
  <c r="F100" i="3"/>
  <c r="G100" i="3" s="1"/>
  <c r="F114" i="3"/>
  <c r="G114" i="3" s="1"/>
  <c r="F89" i="3"/>
  <c r="F7" i="3"/>
  <c r="G7" i="3" s="1"/>
  <c r="F86" i="3"/>
  <c r="G86" i="3" s="1"/>
  <c r="F70" i="3"/>
  <c r="F103" i="3"/>
  <c r="G103" i="3" s="1"/>
  <c r="F117" i="3"/>
  <c r="G117" i="3" s="1"/>
  <c r="G70" i="3"/>
  <c r="G120" i="3"/>
  <c r="F119" i="3"/>
  <c r="G119" i="3" s="1"/>
  <c r="G59" i="3"/>
  <c r="F56" i="3"/>
  <c r="G56" i="3" s="1"/>
  <c r="G42" i="3"/>
  <c r="F38" i="3"/>
  <c r="G38" i="3" s="1"/>
  <c r="G89" i="3"/>
  <c r="G15" i="3"/>
  <c r="G52" i="3"/>
  <c r="G25" i="3"/>
  <c r="G72" i="3"/>
  <c r="G93" i="3"/>
  <c r="G121" i="3"/>
  <c r="G4" i="3"/>
  <c r="G18" i="3"/>
  <c r="F96" i="3"/>
  <c r="G96" i="3" s="1"/>
  <c r="G11" i="3"/>
  <c r="F21" i="2"/>
  <c r="F23" i="2" s="1"/>
  <c r="G22" i="2"/>
  <c r="F66" i="3" l="1"/>
  <c r="G66" i="3" s="1"/>
  <c r="F79" i="3"/>
  <c r="G79" i="3" s="1"/>
  <c r="G111" i="3"/>
  <c r="F107" i="3"/>
  <c r="G107" i="3" s="1"/>
  <c r="F46" i="3"/>
  <c r="G46" i="3" l="1"/>
  <c r="F45" i="3"/>
  <c r="G45" i="3" l="1"/>
  <c r="F133" i="3" l="1"/>
  <c r="G133" i="3" s="1"/>
  <c r="G132" i="3"/>
  <c r="G134" i="3" s="1"/>
  <c r="F134" i="3" l="1"/>
</calcChain>
</file>

<file path=xl/sharedStrings.xml><?xml version="1.0" encoding="utf-8"?>
<sst xmlns="http://schemas.openxmlformats.org/spreadsheetml/2006/main" count="370" uniqueCount="227">
  <si>
    <t>Description</t>
  </si>
  <si>
    <t>Unit</t>
  </si>
  <si>
    <t xml:space="preserve">No. of units </t>
  </si>
  <si>
    <t xml:space="preserve">cost per unit </t>
  </si>
  <si>
    <t xml:space="preserve">Note </t>
  </si>
  <si>
    <t>Contingency 5%</t>
  </si>
  <si>
    <t xml:space="preserve">please make sure this contingency is included in your total budget  </t>
  </si>
  <si>
    <t>please make sure this does not exceed your proposed total budget, max. AUD 10,000</t>
  </si>
  <si>
    <t>Total cost (AUD)</t>
  </si>
  <si>
    <t>TOTAL COST  (AUD)</t>
  </si>
  <si>
    <t xml:space="preserve">TOTAL COST (LAK) </t>
  </si>
  <si>
    <t xml:space="preserve">please upload this completed template in SmartyGrants </t>
  </si>
  <si>
    <t>Total cost (LAK)</t>
  </si>
  <si>
    <t>TOTAL</t>
  </si>
  <si>
    <r>
      <rPr>
        <b/>
        <sz val="11"/>
        <color theme="1"/>
        <rFont val="Calibri"/>
        <family val="2"/>
        <scheme val="minor"/>
      </rPr>
      <t>* Please include AUD currency in your budget plan by using exchange rate from INFOREURO [Currency Converter]: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 xml:space="preserve">https://commission.europa.eu/funding-tenders/procedures-guidelines-tenders/information-contractors-and-beneficiaries/exchange-rate-inforeuro_en </t>
    </r>
  </si>
  <si>
    <t>Perdiem for 15 participants</t>
  </si>
  <si>
    <t>Day</t>
  </si>
  <si>
    <t>For Activity no.1: 3-day workshop on writing report in Xiengkhouang Province</t>
  </si>
  <si>
    <t>Please add information about the date and exchange rate</t>
  </si>
  <si>
    <t>Example:1</t>
  </si>
  <si>
    <t xml:space="preserve">No </t>
  </si>
  <si>
    <t>* Exchange rate of …..2025 =</t>
  </si>
  <si>
    <t>Project introduction and forest bee group member sellection and establishement</t>
  </si>
  <si>
    <t>Perdiem</t>
  </si>
  <si>
    <t>1.1.1</t>
  </si>
  <si>
    <t>Nambak DAFO staff</t>
  </si>
  <si>
    <t>day</t>
  </si>
  <si>
    <t>1.1.2</t>
  </si>
  <si>
    <t>Project leader (Phaeng)</t>
  </si>
  <si>
    <t>Accommodation</t>
  </si>
  <si>
    <t>1.2.1</t>
  </si>
  <si>
    <t>night</t>
  </si>
  <si>
    <t>1.2.2</t>
  </si>
  <si>
    <t>Project leader</t>
  </si>
  <si>
    <t>trainsportation</t>
  </si>
  <si>
    <t>1.3.1</t>
  </si>
  <si>
    <t>fuel for motorbike</t>
  </si>
  <si>
    <t>L</t>
  </si>
  <si>
    <t>Other</t>
  </si>
  <si>
    <t>1.4.1</t>
  </si>
  <si>
    <t>Meal with community</t>
  </si>
  <si>
    <t>time</t>
  </si>
  <si>
    <t>training on forest bee conservation and bee box construction and practices</t>
  </si>
  <si>
    <t>Perday</t>
  </si>
  <si>
    <t>2.1.1</t>
  </si>
  <si>
    <t>Trainers (Phaeng)</t>
  </si>
  <si>
    <t>pp/day</t>
  </si>
  <si>
    <t>1/3.</t>
  </si>
  <si>
    <t>2.1.2</t>
  </si>
  <si>
    <t>Training observation from Nambak DAFO</t>
  </si>
  <si>
    <t>2.1.3</t>
  </si>
  <si>
    <t>Training assistant</t>
  </si>
  <si>
    <t>transportation</t>
  </si>
  <si>
    <t>2.2.1</t>
  </si>
  <si>
    <t>Fuel for trainer from Nambak DAFO</t>
  </si>
  <si>
    <t>Litre</t>
  </si>
  <si>
    <t>2.2.2</t>
  </si>
  <si>
    <t>car rental (Houndai mini-truck) transport trainees to learning centre</t>
  </si>
  <si>
    <t>car/day</t>
  </si>
  <si>
    <t>Training equipment and material</t>
  </si>
  <si>
    <t>2.3.1</t>
  </si>
  <si>
    <t>note books</t>
  </si>
  <si>
    <t>unit</t>
  </si>
  <si>
    <t>2.3.2</t>
  </si>
  <si>
    <t>pen</t>
  </si>
  <si>
    <t>2.3.3</t>
  </si>
  <si>
    <t>Manual</t>
  </si>
  <si>
    <t>set</t>
  </si>
  <si>
    <t>2.3.4</t>
  </si>
  <si>
    <t>Honey testing device</t>
  </si>
  <si>
    <t>2.3.5</t>
  </si>
  <si>
    <t>Electric Mini table saws 8'</t>
  </si>
  <si>
    <t>2.3.6</t>
  </si>
  <si>
    <t>hand saws</t>
  </si>
  <si>
    <t>2.3.7</t>
  </si>
  <si>
    <t>hammers</t>
  </si>
  <si>
    <t>2.3.8</t>
  </si>
  <si>
    <t xml:space="preserve">nails No. 06,05,04 </t>
  </si>
  <si>
    <t>kg</t>
  </si>
  <si>
    <t>2.3.10</t>
  </si>
  <si>
    <t>Lure</t>
  </si>
  <si>
    <t>2.3.11</t>
  </si>
  <si>
    <t>timber 2cm x 20cmx400cm 8 pieces / traininee</t>
  </si>
  <si>
    <t>piece</t>
  </si>
  <si>
    <t>for bee box and frame</t>
  </si>
  <si>
    <t>2.3.12</t>
  </si>
  <si>
    <t>electric drills with 4 different drill bits</t>
  </si>
  <si>
    <t>available at learning garden</t>
  </si>
  <si>
    <t>2.3.13</t>
  </si>
  <si>
    <t>bee protective clothes</t>
  </si>
  <si>
    <t>2.3.14</t>
  </si>
  <si>
    <t>Stainless stell wire for bee frame 0.55 mm ( 500g)</t>
  </si>
  <si>
    <t>2.3.15</t>
  </si>
  <si>
    <t>Zinc on top of bee box protect from rain</t>
  </si>
  <si>
    <t>2.3.16</t>
  </si>
  <si>
    <t>rings for bee frame( 900 pieces copper eye hive)</t>
  </si>
  <si>
    <t>pack</t>
  </si>
  <si>
    <t>Venue cost</t>
  </si>
  <si>
    <t>2.4.1</t>
  </si>
  <si>
    <t>Lunch for trainees, trainers and training assistants</t>
  </si>
  <si>
    <t>18/3.</t>
  </si>
  <si>
    <t>2.4.2</t>
  </si>
  <si>
    <t>Coffe break</t>
  </si>
  <si>
    <t>2.4.3</t>
  </si>
  <si>
    <t>power generator rental</t>
  </si>
  <si>
    <t>Available at learning garden</t>
  </si>
  <si>
    <t>2.4.4</t>
  </si>
  <si>
    <t>fuel for generator</t>
  </si>
  <si>
    <t>2.4.5</t>
  </si>
  <si>
    <t>LCD and screen rental</t>
  </si>
  <si>
    <t>supported by district agriculture and forestry office.</t>
  </si>
  <si>
    <t>2.4.7</t>
  </si>
  <si>
    <t>Banner (120cm x 240cm)</t>
  </si>
  <si>
    <t>Monitoring and support</t>
  </si>
  <si>
    <t>Bee box constrction, lure, setting up and location sellection monitoring</t>
  </si>
  <si>
    <t>3.1.1</t>
  </si>
  <si>
    <t>Perdium</t>
  </si>
  <si>
    <t>3.1.1.1</t>
  </si>
  <si>
    <t>3.1.1.2</t>
  </si>
  <si>
    <t>3.1.2</t>
  </si>
  <si>
    <t>3.1.2.1</t>
  </si>
  <si>
    <t>3.1.2.2</t>
  </si>
  <si>
    <t>3.1.3</t>
  </si>
  <si>
    <t>3.1.3.1</t>
  </si>
  <si>
    <t>equipment and material transportation to village</t>
  </si>
  <si>
    <t>3.1.3.2</t>
  </si>
  <si>
    <t>3.1.4</t>
  </si>
  <si>
    <t>Equipment and others</t>
  </si>
  <si>
    <t>3.1.4.1</t>
  </si>
  <si>
    <t>3.1.4.2</t>
  </si>
  <si>
    <t>small hammers</t>
  </si>
  <si>
    <t>3.1.4.3</t>
  </si>
  <si>
    <t>3 kg / farmer</t>
  </si>
  <si>
    <t>3.1.4.4</t>
  </si>
  <si>
    <t>Set</t>
  </si>
  <si>
    <t>3.1.4.5</t>
  </si>
  <si>
    <t>timber 2cm x 20cmx400cm 12 pieces / traininee</t>
  </si>
  <si>
    <t>can be made for 10 boxes / trainee (150 boxes in total)</t>
  </si>
  <si>
    <t>3.1.4.6</t>
  </si>
  <si>
    <t>3.1.4.7</t>
  </si>
  <si>
    <t>Pack</t>
  </si>
  <si>
    <t>3.1.4.8</t>
  </si>
  <si>
    <t>Project signage at community</t>
  </si>
  <si>
    <t>3.1.4.9</t>
  </si>
  <si>
    <t>Sworm catching and maintaining bee boxes</t>
  </si>
  <si>
    <t>3.2.1</t>
  </si>
  <si>
    <t>3.2.1.1</t>
  </si>
  <si>
    <t>3.2.1.2</t>
  </si>
  <si>
    <t>3.2.2</t>
  </si>
  <si>
    <t>3.2.2.1</t>
  </si>
  <si>
    <t>3.2.2.2</t>
  </si>
  <si>
    <t>3.2.3</t>
  </si>
  <si>
    <t>3.2.3.1</t>
  </si>
  <si>
    <t>3.2.4</t>
  </si>
  <si>
    <t>3.2.4.1</t>
  </si>
  <si>
    <t>Bee protective clothes</t>
  </si>
  <si>
    <t>3.2.4.2</t>
  </si>
  <si>
    <t>Bee hive smoker</t>
  </si>
  <si>
    <t>3.2.4.3</t>
  </si>
  <si>
    <t>Bee hive brush</t>
  </si>
  <si>
    <t>Honey harvesting and Packaging</t>
  </si>
  <si>
    <t>3.3.1</t>
  </si>
  <si>
    <t>3.3.1.1</t>
  </si>
  <si>
    <t>3.3.1.2</t>
  </si>
  <si>
    <t>3.3.2</t>
  </si>
  <si>
    <t>3.3.2.1</t>
  </si>
  <si>
    <t>3.3.2.2</t>
  </si>
  <si>
    <t>3.3.3</t>
  </si>
  <si>
    <t>3.3.3.1</t>
  </si>
  <si>
    <t>transport equipment and materials to villages</t>
  </si>
  <si>
    <t>3.3.3.2</t>
  </si>
  <si>
    <t>3.3.4</t>
  </si>
  <si>
    <t>3.3.4.1</t>
  </si>
  <si>
    <t>bottle premium</t>
  </si>
  <si>
    <t>10 bottles / farmers (include learning centre)</t>
  </si>
  <si>
    <t>3.3.4.2</t>
  </si>
  <si>
    <t>bottle 250ml</t>
  </si>
  <si>
    <t>3.3.4.3</t>
  </si>
  <si>
    <t>bottle 500 ml</t>
  </si>
  <si>
    <t>3.3.4.4</t>
  </si>
  <si>
    <t>Sticker for products (500 stickers)</t>
  </si>
  <si>
    <t>3.3.4.5</t>
  </si>
  <si>
    <t>Sticker for Premium products (500 stickers)</t>
  </si>
  <si>
    <t>3.3.4.6</t>
  </si>
  <si>
    <t>Digital balance (Kitchen scale Max 10kg)</t>
  </si>
  <si>
    <t>Forest honey bee Survey and indentification</t>
  </si>
  <si>
    <t>1 day at Nalouang and 1 day at Learning centre</t>
  </si>
  <si>
    <t>4.1.1</t>
  </si>
  <si>
    <t>4.1.2</t>
  </si>
  <si>
    <t>4.2.1</t>
  </si>
  <si>
    <t>4.2.2</t>
  </si>
  <si>
    <t>4.3.1</t>
  </si>
  <si>
    <t>4.4.1</t>
  </si>
  <si>
    <t>A diameter tape (D-tape) / tape measure 50m</t>
  </si>
  <si>
    <t xml:space="preserve">Forest honey bee habitat signage </t>
  </si>
  <si>
    <t>5.1.1</t>
  </si>
  <si>
    <t>5.1.2</t>
  </si>
  <si>
    <t>5.2.1</t>
  </si>
  <si>
    <t>5.2.2</t>
  </si>
  <si>
    <t>5.3.1</t>
  </si>
  <si>
    <t>sign transportation to village</t>
  </si>
  <si>
    <t>5.3.2</t>
  </si>
  <si>
    <t>5.4.1</t>
  </si>
  <si>
    <t>Signs ( tree indentification, conservation signs) 40cm x 60 cm)</t>
  </si>
  <si>
    <t>Number of sign is depend on out come of survey</t>
  </si>
  <si>
    <t>Farm tour for high schools</t>
  </si>
  <si>
    <t>provide farm tour for Nambak secondary school</t>
  </si>
  <si>
    <t>25 students and 4 teachers</t>
  </si>
  <si>
    <t>6.1.1</t>
  </si>
  <si>
    <t>Transportation (Houndai mini-truck) rental</t>
  </si>
  <si>
    <t>6.1.2</t>
  </si>
  <si>
    <t>Lunch</t>
  </si>
  <si>
    <t>pp</t>
  </si>
  <si>
    <t>6.1.3</t>
  </si>
  <si>
    <t>Gilf (tree / fruit tree/ honey) one per students</t>
  </si>
  <si>
    <t>6.2.1</t>
  </si>
  <si>
    <t>6.2.2</t>
  </si>
  <si>
    <t>6.2.3</t>
  </si>
  <si>
    <t>Gilf (tree / fruit tree/honey) one per students</t>
  </si>
  <si>
    <t>Administration</t>
  </si>
  <si>
    <t>fuel for sending notification leters to villages</t>
  </si>
  <si>
    <t>A4 paper for notification and others</t>
  </si>
  <si>
    <t>box</t>
  </si>
  <si>
    <t>Budget Plan</t>
  </si>
  <si>
    <t>Exchange rate</t>
  </si>
  <si>
    <t>Management cost</t>
  </si>
  <si>
    <t xml:space="preserve">BUDGET PLAN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</si>
</sst>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b/>
      <i/>
      <sz val="12"/>
      <name val="Calibri Light"/>
      <family val="2"/>
      <scheme val="major"/>
    </font>
    <font>
      <sz val="12"/>
      <name val="Calibri Light"/>
      <family val="2"/>
      <scheme val="major"/>
    </font>
    <font>
      <i/>
      <sz val="12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Protection="1">
      <protection locked="0"/>
    </xf>
    <xf numFmtId="0" fontId="0" fillId="3" borderId="1" xfId="0" applyFill="1" applyBorder="1"/>
    <xf numFmtId="165" fontId="5" fillId="4" borderId="1" xfId="0" applyNumberFormat="1" applyFont="1" applyFill="1" applyBorder="1"/>
    <xf numFmtId="0" fontId="4" fillId="2" borderId="1" xfId="0" applyFont="1" applyFill="1" applyBorder="1"/>
    <xf numFmtId="0" fontId="0" fillId="5" borderId="1" xfId="0" applyFill="1" applyBorder="1"/>
    <xf numFmtId="166" fontId="6" fillId="6" borderId="1" xfId="1" quotePrefix="1" applyNumberFormat="1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/>
    <xf numFmtId="166" fontId="6" fillId="6" borderId="1" xfId="1" quotePrefix="1" applyNumberFormat="1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165" fontId="4" fillId="2" borderId="1" xfId="1" applyNumberFormat="1" applyFont="1" applyFill="1" applyBorder="1"/>
    <xf numFmtId="43" fontId="5" fillId="4" borderId="1" xfId="0" applyNumberFormat="1" applyFont="1" applyFill="1" applyBorder="1"/>
    <xf numFmtId="0" fontId="0" fillId="0" borderId="0" xfId="0" applyAlignment="1">
      <alignment horizontal="left" wrapText="1"/>
    </xf>
    <xf numFmtId="0" fontId="9" fillId="7" borderId="0" xfId="0" applyFont="1" applyFill="1" applyAlignment="1" applyProtection="1">
      <alignment horizontal="center"/>
      <protection locked="0"/>
    </xf>
    <xf numFmtId="165" fontId="9" fillId="7" borderId="0" xfId="1" applyNumberFormat="1" applyFont="1" applyFill="1" applyBorder="1" applyAlignment="1" applyProtection="1">
      <alignment horizontal="center"/>
      <protection locked="0"/>
    </xf>
    <xf numFmtId="43" fontId="9" fillId="7" borderId="0" xfId="0" applyNumberFormat="1" applyFont="1" applyFill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 applyProtection="1">
      <alignment horizontal="center"/>
      <protection locked="0"/>
    </xf>
    <xf numFmtId="0" fontId="9" fillId="7" borderId="0" xfId="0" applyFont="1" applyFill="1" applyAlignment="1" applyProtection="1">
      <alignment horizontal="left" wrapText="1"/>
      <protection locked="0"/>
    </xf>
    <xf numFmtId="0" fontId="8" fillId="7" borderId="1" xfId="0" applyFont="1" applyFill="1" applyBorder="1" applyAlignment="1">
      <alignment horizontal="center"/>
    </xf>
    <xf numFmtId="0" fontId="0" fillId="4" borderId="0" xfId="0" applyFill="1"/>
    <xf numFmtId="0" fontId="8" fillId="0" borderId="0" xfId="0" applyFont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 applyProtection="1">
      <alignment horizontal="center"/>
      <protection locked="0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right"/>
    </xf>
    <xf numFmtId="0" fontId="11" fillId="8" borderId="1" xfId="0" applyFont="1" applyFill="1" applyBorder="1" applyAlignment="1">
      <alignment horizontal="left"/>
    </xf>
    <xf numFmtId="0" fontId="11" fillId="8" borderId="1" xfId="0" applyFont="1" applyFill="1" applyBorder="1" applyAlignment="1" applyProtection="1">
      <alignment horizontal="center"/>
      <protection locked="0"/>
    </xf>
    <xf numFmtId="165" fontId="11" fillId="8" borderId="1" xfId="1" applyNumberFormat="1" applyFont="1" applyFill="1" applyBorder="1" applyAlignment="1" applyProtection="1">
      <alignment horizontal="center"/>
      <protection locked="0"/>
    </xf>
    <xf numFmtId="164" fontId="11" fillId="8" borderId="1" xfId="1" applyFont="1" applyFill="1" applyBorder="1" applyAlignment="1" applyProtection="1">
      <alignment horizontal="center"/>
      <protection locked="0"/>
    </xf>
    <xf numFmtId="0" fontId="11" fillId="9" borderId="1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/>
    </xf>
    <xf numFmtId="165" fontId="11" fillId="9" borderId="1" xfId="1" applyNumberFormat="1" applyFont="1" applyFill="1" applyBorder="1" applyAlignment="1">
      <alignment horizontal="center" vertical="center"/>
    </xf>
    <xf numFmtId="164" fontId="11" fillId="9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65" fontId="12" fillId="0" borderId="1" xfId="1" applyNumberFormat="1" applyFont="1" applyFill="1" applyBorder="1" applyAlignment="1">
      <alignment horizontal="center"/>
    </xf>
    <xf numFmtId="164" fontId="12" fillId="0" borderId="1" xfId="1" applyFont="1" applyFill="1" applyBorder="1" applyAlignment="1">
      <alignment horizontal="center"/>
    </xf>
    <xf numFmtId="164" fontId="11" fillId="0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165" fontId="13" fillId="0" borderId="1" xfId="1" applyNumberFormat="1" applyFont="1" applyFill="1" applyBorder="1"/>
    <xf numFmtId="164" fontId="13" fillId="0" borderId="1" xfId="1" applyFont="1" applyFill="1" applyBorder="1"/>
    <xf numFmtId="164" fontId="13" fillId="0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165" fontId="11" fillId="0" borderId="1" xfId="1" applyNumberFormat="1" applyFont="1" applyFill="1" applyBorder="1"/>
    <xf numFmtId="164" fontId="11" fillId="0" borderId="1" xfId="1" applyFont="1" applyFill="1" applyBorder="1"/>
    <xf numFmtId="0" fontId="12" fillId="0" borderId="1" xfId="0" applyFont="1" applyBorder="1"/>
    <xf numFmtId="165" fontId="12" fillId="0" borderId="1" xfId="1" applyNumberFormat="1" applyFont="1" applyFill="1" applyBorder="1"/>
    <xf numFmtId="164" fontId="12" fillId="0" borderId="1" xfId="1" applyFont="1" applyFill="1" applyBorder="1"/>
    <xf numFmtId="0" fontId="12" fillId="0" borderId="0" xfId="0" applyFont="1"/>
    <xf numFmtId="0" fontId="11" fillId="9" borderId="1" xfId="0" applyFont="1" applyFill="1" applyBorder="1" applyAlignment="1">
      <alignment horizontal="left"/>
    </xf>
    <xf numFmtId="0" fontId="11" fillId="9" borderId="1" xfId="0" applyFont="1" applyFill="1" applyBorder="1" applyAlignment="1">
      <alignment wrapText="1"/>
    </xf>
    <xf numFmtId="0" fontId="11" fillId="9" borderId="1" xfId="0" applyFont="1" applyFill="1" applyBorder="1"/>
    <xf numFmtId="165" fontId="11" fillId="9" borderId="1" xfId="1" applyNumberFormat="1" applyFont="1" applyFill="1" applyBorder="1"/>
    <xf numFmtId="164" fontId="11" fillId="9" borderId="1" xfId="1" applyFont="1" applyFill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65" fontId="14" fillId="0" borderId="1" xfId="1" applyNumberFormat="1" applyFont="1" applyFill="1" applyBorder="1"/>
    <xf numFmtId="164" fontId="14" fillId="0" borderId="1" xfId="1" applyFont="1" applyFill="1" applyBorder="1"/>
    <xf numFmtId="0" fontId="13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165" fontId="11" fillId="0" borderId="1" xfId="1" applyNumberFormat="1" applyFont="1" applyFill="1" applyBorder="1" applyAlignment="1">
      <alignment vertical="center"/>
    </xf>
    <xf numFmtId="164" fontId="11" fillId="0" borderId="1" xfId="1" applyFont="1" applyFill="1" applyBorder="1" applyAlignment="1">
      <alignment vertical="center"/>
    </xf>
    <xf numFmtId="0" fontId="15" fillId="0" borderId="1" xfId="0" applyFont="1" applyBorder="1"/>
    <xf numFmtId="165" fontId="15" fillId="0" borderId="1" xfId="1" applyNumberFormat="1" applyFont="1" applyFill="1" applyBorder="1"/>
    <xf numFmtId="164" fontId="15" fillId="0" borderId="1" xfId="1" applyFont="1" applyFill="1" applyBorder="1"/>
    <xf numFmtId="0" fontId="16" fillId="0" borderId="1" xfId="0" applyFont="1" applyBorder="1"/>
    <xf numFmtId="165" fontId="16" fillId="0" borderId="1" xfId="1" applyNumberFormat="1" applyFont="1" applyFill="1" applyBorder="1"/>
    <xf numFmtId="164" fontId="16" fillId="0" borderId="1" xfId="1" applyFont="1" applyFill="1" applyBorder="1"/>
    <xf numFmtId="0" fontId="12" fillId="9" borderId="1" xfId="0" applyFont="1" applyFill="1" applyBorder="1" applyAlignment="1">
      <alignment horizontal="left"/>
    </xf>
    <xf numFmtId="0" fontId="12" fillId="9" borderId="1" xfId="0" applyFont="1" applyFill="1" applyBorder="1"/>
    <xf numFmtId="165" fontId="12" fillId="9" borderId="1" xfId="1" applyNumberFormat="1" applyFont="1" applyFill="1" applyBorder="1"/>
    <xf numFmtId="164" fontId="12" fillId="9" borderId="1" xfId="1" applyFont="1" applyFill="1" applyBorder="1"/>
    <xf numFmtId="166" fontId="14" fillId="0" borderId="1" xfId="1" quotePrefix="1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164" fontId="11" fillId="0" borderId="4" xfId="1" applyFont="1" applyFill="1" applyBorder="1" applyAlignment="1">
      <alignment horizontal="right"/>
    </xf>
    <xf numFmtId="166" fontId="14" fillId="0" borderId="1" xfId="1" quotePrefix="1" applyNumberFormat="1" applyFont="1" applyFill="1" applyBorder="1" applyAlignment="1" applyProtection="1">
      <alignment horizontal="left" vertical="center" wrapText="1"/>
    </xf>
    <xf numFmtId="0" fontId="17" fillId="0" borderId="0" xfId="0" applyFont="1" applyFill="1" applyAlignment="1" applyProtection="1">
      <alignment horizontal="center"/>
      <protection locked="0"/>
    </xf>
    <xf numFmtId="0" fontId="11" fillId="9" borderId="1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/>
    <xf numFmtId="0" fontId="12" fillId="0" borderId="1" xfId="0" applyFont="1" applyFill="1" applyBorder="1"/>
  </cellXfs>
  <cellStyles count="3">
    <cellStyle name="Comma" xfId="1" builtinId="3"/>
    <cellStyle name="Comma 2" xfId="2" xr:uid="{3F83F321-2F9D-45D3-B864-0D1D2FF511D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B82B6-D615-4DB3-A6FB-08928D53D1F5}">
  <dimension ref="A1:I26"/>
  <sheetViews>
    <sheetView tabSelected="1" zoomScaleNormal="100" workbookViewId="0">
      <selection activeCell="E26" sqref="E26"/>
    </sheetView>
  </sheetViews>
  <sheetFormatPr defaultRowHeight="14.5" x14ac:dyDescent="0.35"/>
  <cols>
    <col min="1" max="1" width="10.6328125" customWidth="1"/>
    <col min="2" max="2" width="26.1796875" customWidth="1"/>
    <col min="3" max="3" width="13.6328125" customWidth="1"/>
    <col min="4" max="4" width="16.26953125" customWidth="1"/>
    <col min="5" max="5" width="14.90625" customWidth="1"/>
    <col min="6" max="6" width="17.6328125" customWidth="1"/>
    <col min="7" max="7" width="21.36328125" customWidth="1"/>
    <col min="8" max="8" width="62.08984375" customWidth="1"/>
    <col min="9" max="9" width="64" customWidth="1"/>
  </cols>
  <sheetData>
    <row r="1" spans="1:9" x14ac:dyDescent="0.35">
      <c r="A1" s="27" t="s">
        <v>226</v>
      </c>
      <c r="B1" s="27"/>
      <c r="C1" s="27"/>
      <c r="D1" s="27"/>
      <c r="E1" s="27"/>
      <c r="F1" s="27"/>
      <c r="G1" s="27"/>
      <c r="H1" s="27"/>
    </row>
    <row r="2" spans="1:9" ht="20" customHeight="1" x14ac:dyDescent="0.35">
      <c r="A2" s="17" t="s">
        <v>20</v>
      </c>
      <c r="B2" s="18" t="s">
        <v>0</v>
      </c>
      <c r="C2" s="18" t="s">
        <v>1</v>
      </c>
      <c r="D2" s="18" t="s">
        <v>2</v>
      </c>
      <c r="E2" s="18" t="s">
        <v>3</v>
      </c>
      <c r="F2" s="18" t="s">
        <v>12</v>
      </c>
      <c r="G2" s="18" t="s">
        <v>8</v>
      </c>
      <c r="H2" s="18" t="s">
        <v>4</v>
      </c>
    </row>
    <row r="3" spans="1:9" ht="31" x14ac:dyDescent="0.35">
      <c r="A3" s="20" t="s">
        <v>19</v>
      </c>
      <c r="B3" s="19" t="s">
        <v>15</v>
      </c>
      <c r="C3" s="14" t="s">
        <v>16</v>
      </c>
      <c r="D3" s="14">
        <v>3</v>
      </c>
      <c r="E3" s="15">
        <v>150000</v>
      </c>
      <c r="F3" s="15">
        <f>D3*E3*15</f>
        <v>6750000</v>
      </c>
      <c r="G3" s="16">
        <f>F3/14636</f>
        <v>461.19158239956272</v>
      </c>
      <c r="H3" s="19" t="s">
        <v>17</v>
      </c>
    </row>
    <row r="4" spans="1:9" ht="17.5" customHeight="1" x14ac:dyDescent="0.35">
      <c r="A4" s="2">
        <v>1</v>
      </c>
      <c r="B4" s="13"/>
      <c r="H4" s="13"/>
      <c r="I4" s="26" t="s">
        <v>14</v>
      </c>
    </row>
    <row r="5" spans="1:9" ht="14.5" customHeight="1" x14ac:dyDescent="0.35">
      <c r="A5" s="2">
        <v>2</v>
      </c>
      <c r="B5" s="13"/>
      <c r="H5" s="13"/>
      <c r="I5" s="26"/>
    </row>
    <row r="6" spans="1:9" ht="14.5" customHeight="1" x14ac:dyDescent="0.35">
      <c r="A6" s="2">
        <v>3</v>
      </c>
      <c r="B6" s="13"/>
      <c r="H6" s="13"/>
      <c r="I6" s="26"/>
    </row>
    <row r="7" spans="1:9" ht="14.5" customHeight="1" x14ac:dyDescent="0.35">
      <c r="A7" s="2">
        <v>4</v>
      </c>
      <c r="B7" s="13"/>
      <c r="H7" s="13"/>
      <c r="I7" s="26"/>
    </row>
    <row r="8" spans="1:9" ht="14.5" customHeight="1" x14ac:dyDescent="0.35">
      <c r="A8" s="2">
        <v>5</v>
      </c>
      <c r="B8" s="13"/>
      <c r="H8" s="13"/>
      <c r="I8" s="26"/>
    </row>
    <row r="9" spans="1:9" ht="14.5" customHeight="1" x14ac:dyDescent="0.35">
      <c r="A9" s="2">
        <v>6</v>
      </c>
      <c r="B9" s="13"/>
      <c r="H9" s="13"/>
      <c r="I9" s="26"/>
    </row>
    <row r="10" spans="1:9" ht="14.5" customHeight="1" x14ac:dyDescent="0.35">
      <c r="A10" s="2">
        <v>7</v>
      </c>
      <c r="B10" s="13"/>
      <c r="H10" s="13"/>
    </row>
    <row r="11" spans="1:9" ht="14.5" customHeight="1" x14ac:dyDescent="0.35">
      <c r="A11" s="2">
        <v>8</v>
      </c>
      <c r="B11" s="13"/>
      <c r="H11" s="13"/>
    </row>
    <row r="12" spans="1:9" ht="14.5" customHeight="1" x14ac:dyDescent="0.35">
      <c r="A12" s="2">
        <v>9</v>
      </c>
      <c r="B12" s="13"/>
      <c r="H12" s="13"/>
    </row>
    <row r="13" spans="1:9" ht="14.5" customHeight="1" x14ac:dyDescent="0.35">
      <c r="A13" s="2">
        <v>10</v>
      </c>
      <c r="B13" s="13"/>
      <c r="H13" s="13"/>
    </row>
    <row r="14" spans="1:9" ht="14.5" customHeight="1" x14ac:dyDescent="0.35">
      <c r="A14" s="2">
        <v>11</v>
      </c>
      <c r="B14" s="13"/>
      <c r="H14" s="13"/>
    </row>
    <row r="15" spans="1:9" ht="14.5" customHeight="1" x14ac:dyDescent="0.35">
      <c r="A15" s="2">
        <v>12</v>
      </c>
      <c r="B15" s="13"/>
      <c r="H15" s="13"/>
    </row>
    <row r="16" spans="1:9" ht="14.5" customHeight="1" x14ac:dyDescent="0.35">
      <c r="A16" s="2">
        <v>13</v>
      </c>
      <c r="B16" s="13"/>
      <c r="H16" s="13"/>
    </row>
    <row r="17" spans="1:8" ht="14.5" customHeight="1" x14ac:dyDescent="0.35">
      <c r="A17" s="2">
        <v>14</v>
      </c>
      <c r="B17" s="13"/>
      <c r="H17" s="13"/>
    </row>
    <row r="18" spans="1:8" ht="14.5" customHeight="1" x14ac:dyDescent="0.35">
      <c r="A18" s="2">
        <v>15</v>
      </c>
      <c r="B18" s="13"/>
      <c r="H18" s="13"/>
    </row>
    <row r="19" spans="1:8" ht="32" customHeight="1" x14ac:dyDescent="0.35">
      <c r="A19" s="5"/>
      <c r="B19" s="13"/>
      <c r="H19" s="6" t="s">
        <v>11</v>
      </c>
    </row>
    <row r="20" spans="1:8" x14ac:dyDescent="0.35">
      <c r="A20" s="28" t="s">
        <v>13</v>
      </c>
      <c r="B20" s="29"/>
      <c r="C20" s="29"/>
      <c r="D20" s="29"/>
      <c r="E20" s="30"/>
      <c r="F20" s="9">
        <f>SUM(F4:F18)</f>
        <v>0</v>
      </c>
      <c r="G20" s="3">
        <f>SUM(G4:G18)</f>
        <v>0</v>
      </c>
      <c r="H20" s="7"/>
    </row>
    <row r="21" spans="1:8" ht="24" x14ac:dyDescent="0.35">
      <c r="A21" s="28" t="s">
        <v>5</v>
      </c>
      <c r="B21" s="29"/>
      <c r="C21" s="29"/>
      <c r="D21" s="29"/>
      <c r="E21" s="30"/>
      <c r="F21" s="9">
        <f>SUM(F20*0.05)</f>
        <v>0</v>
      </c>
      <c r="G21" s="12">
        <f>SUM(G20*0.05)</f>
        <v>0</v>
      </c>
      <c r="H21" s="8" t="s">
        <v>6</v>
      </c>
    </row>
    <row r="22" spans="1:8" x14ac:dyDescent="0.35">
      <c r="A22" s="23" t="s">
        <v>9</v>
      </c>
      <c r="B22" s="24"/>
      <c r="C22" s="24"/>
      <c r="D22" s="24"/>
      <c r="E22" s="25"/>
      <c r="F22" s="10"/>
      <c r="G22" s="4">
        <f>SUM(G20:G21)</f>
        <v>0</v>
      </c>
      <c r="H22" s="7"/>
    </row>
    <row r="23" spans="1:8" ht="24" x14ac:dyDescent="0.35">
      <c r="A23" s="23" t="s">
        <v>10</v>
      </c>
      <c r="B23" s="24"/>
      <c r="C23" s="24"/>
      <c r="D23" s="24"/>
      <c r="E23" s="25"/>
      <c r="F23" s="10">
        <f>SUM(F20:F21)</f>
        <v>0</v>
      </c>
      <c r="G23" s="11"/>
      <c r="H23" s="8" t="s">
        <v>7</v>
      </c>
    </row>
    <row r="24" spans="1:8" x14ac:dyDescent="0.35">
      <c r="G24" s="1"/>
    </row>
    <row r="25" spans="1:8" x14ac:dyDescent="0.35">
      <c r="B25" s="21" t="s">
        <v>21</v>
      </c>
      <c r="C25" s="21"/>
    </row>
    <row r="26" spans="1:8" x14ac:dyDescent="0.35">
      <c r="B26" s="22" t="s">
        <v>18</v>
      </c>
    </row>
  </sheetData>
  <mergeCells count="6">
    <mergeCell ref="A23:E23"/>
    <mergeCell ref="I4:I9"/>
    <mergeCell ref="A1:H1"/>
    <mergeCell ref="A20:E20"/>
    <mergeCell ref="A21:E21"/>
    <mergeCell ref="A22:E22"/>
  </mergeCells>
  <pageMargins left="0.7" right="0.7" top="0.75" bottom="0.75" header="0.3" footer="0.3"/>
  <ignoredErrors>
    <ignoredError sqref="F3:G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D7409-1422-4CEC-B82B-0497D1C06BB5}">
  <dimension ref="A1:H136"/>
  <sheetViews>
    <sheetView topLeftCell="A12" workbookViewId="0">
      <selection activeCell="G138" sqref="G138"/>
    </sheetView>
  </sheetViews>
  <sheetFormatPr defaultRowHeight="14.5" x14ac:dyDescent="0.35"/>
  <cols>
    <col min="2" max="2" width="48.7265625" customWidth="1"/>
    <col min="4" max="5" width="18.7265625" customWidth="1"/>
    <col min="6" max="6" width="22.36328125" customWidth="1"/>
    <col min="7" max="7" width="35.6328125" customWidth="1"/>
    <col min="8" max="8" width="52.26953125" customWidth="1"/>
  </cols>
  <sheetData>
    <row r="1" spans="1:8" ht="28.5" x14ac:dyDescent="0.65">
      <c r="A1" s="89" t="s">
        <v>223</v>
      </c>
      <c r="B1" s="89"/>
      <c r="C1" s="89"/>
      <c r="D1" s="89"/>
      <c r="E1" s="89"/>
      <c r="F1" s="89"/>
      <c r="G1" s="89"/>
      <c r="H1" s="89"/>
    </row>
    <row r="2" spans="1:8" ht="15.5" x14ac:dyDescent="0.35">
      <c r="A2" s="31" t="s">
        <v>20</v>
      </c>
      <c r="B2" s="32" t="s">
        <v>0</v>
      </c>
      <c r="C2" s="32" t="s">
        <v>1</v>
      </c>
      <c r="D2" s="33" t="s">
        <v>2</v>
      </c>
      <c r="E2" s="34" t="s">
        <v>3</v>
      </c>
      <c r="F2" s="34" t="s">
        <v>12</v>
      </c>
      <c r="G2" s="34" t="s">
        <v>8</v>
      </c>
      <c r="H2" s="32" t="s">
        <v>4</v>
      </c>
    </row>
    <row r="3" spans="1:8" ht="37.5" customHeight="1" x14ac:dyDescent="0.35">
      <c r="A3" s="35">
        <v>1</v>
      </c>
      <c r="B3" s="36" t="s">
        <v>22</v>
      </c>
      <c r="C3" s="37"/>
      <c r="D3" s="38"/>
      <c r="E3" s="39"/>
      <c r="F3" s="39">
        <f>F4+F7+F10+F12</f>
        <v>2200000</v>
      </c>
      <c r="G3" s="90">
        <f>F3/E$136</f>
        <v>150.68493150684932</v>
      </c>
      <c r="H3" s="37"/>
    </row>
    <row r="4" spans="1:8" ht="15.5" x14ac:dyDescent="0.35">
      <c r="A4" s="40">
        <v>1.1000000000000001</v>
      </c>
      <c r="B4" s="40" t="s">
        <v>23</v>
      </c>
      <c r="C4" s="41"/>
      <c r="D4" s="42"/>
      <c r="E4" s="43"/>
      <c r="F4" s="43">
        <f>F5+F6</f>
        <v>300000</v>
      </c>
      <c r="G4" s="44">
        <f t="shared" ref="G4:G66" si="0">F4/E$136</f>
        <v>20.547945205479451</v>
      </c>
      <c r="H4" s="41"/>
    </row>
    <row r="5" spans="1:8" ht="15.5" x14ac:dyDescent="0.35">
      <c r="A5" s="45" t="s">
        <v>24</v>
      </c>
      <c r="B5" s="46" t="s">
        <v>25</v>
      </c>
      <c r="C5" s="46" t="s">
        <v>26</v>
      </c>
      <c r="D5" s="47">
        <v>2</v>
      </c>
      <c r="E5" s="48">
        <v>150000</v>
      </c>
      <c r="F5" s="48">
        <f>D5*E5</f>
        <v>300000</v>
      </c>
      <c r="G5" s="44">
        <f t="shared" si="0"/>
        <v>20.547945205479451</v>
      </c>
      <c r="H5" s="46"/>
    </row>
    <row r="6" spans="1:8" ht="15.5" x14ac:dyDescent="0.35">
      <c r="A6" s="45" t="s">
        <v>27</v>
      </c>
      <c r="B6" s="46" t="s">
        <v>28</v>
      </c>
      <c r="C6" s="46" t="s">
        <v>26</v>
      </c>
      <c r="D6" s="47">
        <v>2</v>
      </c>
      <c r="E6" s="48">
        <v>0</v>
      </c>
      <c r="F6" s="48">
        <f t="shared" ref="F6:F131" si="1">D6*E6</f>
        <v>0</v>
      </c>
      <c r="G6" s="44">
        <f t="shared" si="0"/>
        <v>0</v>
      </c>
      <c r="H6" s="46"/>
    </row>
    <row r="7" spans="1:8" ht="15.5" x14ac:dyDescent="0.35">
      <c r="A7" s="50">
        <v>1.2</v>
      </c>
      <c r="B7" s="51" t="s">
        <v>29</v>
      </c>
      <c r="C7" s="51"/>
      <c r="D7" s="52"/>
      <c r="E7" s="53"/>
      <c r="F7" s="53">
        <f>F8+F9</f>
        <v>200000</v>
      </c>
      <c r="G7" s="44">
        <f t="shared" si="0"/>
        <v>13.698630136986301</v>
      </c>
      <c r="H7" s="51"/>
    </row>
    <row r="8" spans="1:8" ht="15.5" x14ac:dyDescent="0.35">
      <c r="A8" s="45" t="s">
        <v>30</v>
      </c>
      <c r="B8" s="46" t="s">
        <v>25</v>
      </c>
      <c r="C8" s="46" t="s">
        <v>31</v>
      </c>
      <c r="D8" s="47">
        <v>1</v>
      </c>
      <c r="E8" s="48">
        <v>200000</v>
      </c>
      <c r="F8" s="48">
        <f t="shared" si="1"/>
        <v>200000</v>
      </c>
      <c r="G8" s="44">
        <f t="shared" si="0"/>
        <v>13.698630136986301</v>
      </c>
      <c r="H8" s="46"/>
    </row>
    <row r="9" spans="1:8" ht="15.5" x14ac:dyDescent="0.35">
      <c r="A9" s="45" t="s">
        <v>32</v>
      </c>
      <c r="B9" s="46" t="s">
        <v>33</v>
      </c>
      <c r="C9" s="46" t="s">
        <v>31</v>
      </c>
      <c r="D9" s="47">
        <v>1</v>
      </c>
      <c r="E9" s="48">
        <v>0</v>
      </c>
      <c r="F9" s="48">
        <f t="shared" si="1"/>
        <v>0</v>
      </c>
      <c r="G9" s="44">
        <f t="shared" si="0"/>
        <v>0</v>
      </c>
      <c r="H9" s="46"/>
    </row>
    <row r="10" spans="1:8" ht="15.5" x14ac:dyDescent="0.35">
      <c r="A10" s="40">
        <v>1.3</v>
      </c>
      <c r="B10" s="54" t="s">
        <v>34</v>
      </c>
      <c r="C10" s="54"/>
      <c r="D10" s="55"/>
      <c r="E10" s="56">
        <v>0</v>
      </c>
      <c r="F10" s="56">
        <f>F11</f>
        <v>300000</v>
      </c>
      <c r="G10" s="44">
        <f t="shared" si="0"/>
        <v>20.547945205479451</v>
      </c>
      <c r="H10" s="57"/>
    </row>
    <row r="11" spans="1:8" ht="15.5" x14ac:dyDescent="0.35">
      <c r="A11" s="45" t="s">
        <v>35</v>
      </c>
      <c r="B11" s="46" t="s">
        <v>36</v>
      </c>
      <c r="C11" s="46" t="s">
        <v>37</v>
      </c>
      <c r="D11" s="47">
        <v>12</v>
      </c>
      <c r="E11" s="48">
        <v>25000</v>
      </c>
      <c r="F11" s="48">
        <f t="shared" si="1"/>
        <v>300000</v>
      </c>
      <c r="G11" s="44">
        <f t="shared" si="0"/>
        <v>20.547945205479451</v>
      </c>
      <c r="H11" s="46"/>
    </row>
    <row r="12" spans="1:8" ht="15.5" x14ac:dyDescent="0.35">
      <c r="A12" s="50">
        <v>1.4</v>
      </c>
      <c r="B12" s="51" t="s">
        <v>38</v>
      </c>
      <c r="C12" s="51"/>
      <c r="D12" s="52"/>
      <c r="E12" s="53"/>
      <c r="F12" s="53">
        <f>F13</f>
        <v>1400000</v>
      </c>
      <c r="G12" s="44">
        <f t="shared" si="0"/>
        <v>95.890410958904113</v>
      </c>
      <c r="H12" s="51"/>
    </row>
    <row r="13" spans="1:8" ht="15.5" x14ac:dyDescent="0.35">
      <c r="A13" s="45" t="s">
        <v>39</v>
      </c>
      <c r="B13" s="46" t="s">
        <v>40</v>
      </c>
      <c r="C13" s="46" t="s">
        <v>41</v>
      </c>
      <c r="D13" s="47">
        <v>1</v>
      </c>
      <c r="E13" s="48">
        <v>1400000</v>
      </c>
      <c r="F13" s="48">
        <f t="shared" si="1"/>
        <v>1400000</v>
      </c>
      <c r="G13" s="44">
        <f t="shared" si="0"/>
        <v>95.890410958904113</v>
      </c>
      <c r="H13" s="46"/>
    </row>
    <row r="14" spans="1:8" ht="33.5" customHeight="1" x14ac:dyDescent="0.35">
      <c r="A14" s="58">
        <v>2</v>
      </c>
      <c r="B14" s="59" t="s">
        <v>42</v>
      </c>
      <c r="C14" s="60"/>
      <c r="D14" s="61"/>
      <c r="E14" s="62"/>
      <c r="F14" s="62">
        <f>F15+F19+F22+F38</f>
        <v>32894500</v>
      </c>
      <c r="G14" s="39">
        <f t="shared" si="0"/>
        <v>2253.0479452054797</v>
      </c>
      <c r="H14" s="60"/>
    </row>
    <row r="15" spans="1:8" ht="15.5" x14ac:dyDescent="0.35">
      <c r="A15" s="40">
        <v>2.1</v>
      </c>
      <c r="B15" s="54" t="s">
        <v>43</v>
      </c>
      <c r="C15" s="54"/>
      <c r="D15" s="55"/>
      <c r="E15" s="56"/>
      <c r="F15" s="56">
        <f>F16+F17+F18</f>
        <v>900000</v>
      </c>
      <c r="G15" s="44">
        <f t="shared" si="0"/>
        <v>61.643835616438359</v>
      </c>
      <c r="H15" s="54"/>
    </row>
    <row r="16" spans="1:8" ht="15.5" x14ac:dyDescent="0.35">
      <c r="A16" s="45" t="s">
        <v>44</v>
      </c>
      <c r="B16" s="46" t="s">
        <v>45</v>
      </c>
      <c r="C16" s="46" t="s">
        <v>46</v>
      </c>
      <c r="D16" s="47" t="s">
        <v>47</v>
      </c>
      <c r="E16" s="48">
        <v>0</v>
      </c>
      <c r="F16" s="48">
        <f>E16*3</f>
        <v>0</v>
      </c>
      <c r="G16" s="44">
        <f t="shared" si="0"/>
        <v>0</v>
      </c>
      <c r="H16" s="46"/>
    </row>
    <row r="17" spans="1:8" ht="15.5" x14ac:dyDescent="0.35">
      <c r="A17" s="45" t="s">
        <v>48</v>
      </c>
      <c r="B17" s="46" t="s">
        <v>49</v>
      </c>
      <c r="C17" s="46" t="s">
        <v>46</v>
      </c>
      <c r="D17" s="47" t="s">
        <v>47</v>
      </c>
      <c r="E17" s="48">
        <v>150000</v>
      </c>
      <c r="F17" s="48">
        <f>E17*3</f>
        <v>450000</v>
      </c>
      <c r="G17" s="44">
        <f t="shared" si="0"/>
        <v>30.82191780821918</v>
      </c>
      <c r="H17" s="46"/>
    </row>
    <row r="18" spans="1:8" ht="15.5" x14ac:dyDescent="0.35">
      <c r="A18" s="45" t="s">
        <v>50</v>
      </c>
      <c r="B18" s="46" t="s">
        <v>51</v>
      </c>
      <c r="C18" s="46" t="s">
        <v>46</v>
      </c>
      <c r="D18" s="47" t="s">
        <v>47</v>
      </c>
      <c r="E18" s="48">
        <v>150000</v>
      </c>
      <c r="F18" s="48">
        <f>E18*3</f>
        <v>450000</v>
      </c>
      <c r="G18" s="44">
        <f t="shared" si="0"/>
        <v>30.82191780821918</v>
      </c>
      <c r="H18" s="46"/>
    </row>
    <row r="19" spans="1:8" ht="15.5" x14ac:dyDescent="0.35">
      <c r="A19" s="40">
        <v>2.2000000000000002</v>
      </c>
      <c r="B19" s="54" t="s">
        <v>52</v>
      </c>
      <c r="C19" s="54"/>
      <c r="D19" s="55"/>
      <c r="E19" s="56"/>
      <c r="F19" s="56">
        <f>F20+F21</f>
        <v>3150000</v>
      </c>
      <c r="G19" s="44">
        <f t="shared" si="0"/>
        <v>215.75342465753425</v>
      </c>
      <c r="H19" s="54"/>
    </row>
    <row r="20" spans="1:8" ht="15.5" x14ac:dyDescent="0.35">
      <c r="A20" s="63" t="s">
        <v>53</v>
      </c>
      <c r="B20" s="64" t="s">
        <v>54</v>
      </c>
      <c r="C20" s="64" t="s">
        <v>55</v>
      </c>
      <c r="D20" s="65">
        <v>6</v>
      </c>
      <c r="E20" s="66">
        <v>25000</v>
      </c>
      <c r="F20" s="66">
        <f>D20*E20</f>
        <v>150000</v>
      </c>
      <c r="G20" s="44">
        <f t="shared" si="0"/>
        <v>10.273972602739725</v>
      </c>
      <c r="H20" s="64"/>
    </row>
    <row r="21" spans="1:8" ht="31" x14ac:dyDescent="0.35">
      <c r="A21" s="45" t="s">
        <v>56</v>
      </c>
      <c r="B21" s="67" t="s">
        <v>57</v>
      </c>
      <c r="C21" s="46" t="s">
        <v>58</v>
      </c>
      <c r="D21" s="47" t="s">
        <v>47</v>
      </c>
      <c r="E21" s="48">
        <v>1000000</v>
      </c>
      <c r="F21" s="48">
        <f>E21*3</f>
        <v>3000000</v>
      </c>
      <c r="G21" s="44">
        <f t="shared" si="0"/>
        <v>205.47945205479451</v>
      </c>
      <c r="H21" s="46"/>
    </row>
    <row r="22" spans="1:8" ht="15.5" x14ac:dyDescent="0.35">
      <c r="A22" s="40">
        <v>2.2999999999999998</v>
      </c>
      <c r="B22" s="54" t="s">
        <v>59</v>
      </c>
      <c r="C22" s="54"/>
      <c r="D22" s="55"/>
      <c r="E22" s="56"/>
      <c r="F22" s="56">
        <f>SUM(F23:F37)</f>
        <v>22633500</v>
      </c>
      <c r="G22" s="44">
        <f t="shared" si="0"/>
        <v>1550.2397260273972</v>
      </c>
      <c r="H22" s="54"/>
    </row>
    <row r="23" spans="1:8" ht="15.5" x14ac:dyDescent="0.35">
      <c r="A23" s="45" t="s">
        <v>60</v>
      </c>
      <c r="B23" s="46" t="s">
        <v>61</v>
      </c>
      <c r="C23" s="46" t="s">
        <v>62</v>
      </c>
      <c r="D23" s="47">
        <v>16</v>
      </c>
      <c r="E23" s="48">
        <v>15000</v>
      </c>
      <c r="F23" s="48">
        <f>D23*E23</f>
        <v>240000</v>
      </c>
      <c r="G23" s="44">
        <f t="shared" si="0"/>
        <v>16.438356164383563</v>
      </c>
      <c r="H23" s="46"/>
    </row>
    <row r="24" spans="1:8" ht="15.5" x14ac:dyDescent="0.35">
      <c r="A24" s="45" t="s">
        <v>63</v>
      </c>
      <c r="B24" s="46" t="s">
        <v>64</v>
      </c>
      <c r="C24" s="46" t="s">
        <v>62</v>
      </c>
      <c r="D24" s="47">
        <v>16</v>
      </c>
      <c r="E24" s="48">
        <v>5000</v>
      </c>
      <c r="F24" s="48">
        <f t="shared" ref="F24:F37" si="2">D24*E24</f>
        <v>80000</v>
      </c>
      <c r="G24" s="44">
        <f t="shared" si="0"/>
        <v>5.4794520547945202</v>
      </c>
      <c r="H24" s="46"/>
    </row>
    <row r="25" spans="1:8" ht="15.5" x14ac:dyDescent="0.35">
      <c r="A25" s="45" t="s">
        <v>65</v>
      </c>
      <c r="B25" s="46" t="s">
        <v>66</v>
      </c>
      <c r="C25" s="46" t="s">
        <v>67</v>
      </c>
      <c r="D25" s="47">
        <v>16</v>
      </c>
      <c r="E25" s="48">
        <v>65000</v>
      </c>
      <c r="F25" s="48">
        <f t="shared" si="2"/>
        <v>1040000</v>
      </c>
      <c r="G25" s="44">
        <f t="shared" si="0"/>
        <v>71.232876712328761</v>
      </c>
      <c r="H25" s="46"/>
    </row>
    <row r="26" spans="1:8" ht="15.5" x14ac:dyDescent="0.35">
      <c r="A26" s="45" t="s">
        <v>68</v>
      </c>
      <c r="B26" s="46" t="s">
        <v>69</v>
      </c>
      <c r="C26" s="46" t="s">
        <v>67</v>
      </c>
      <c r="D26" s="47">
        <v>1</v>
      </c>
      <c r="E26" s="48">
        <v>450000</v>
      </c>
      <c r="F26" s="48">
        <f t="shared" si="2"/>
        <v>450000</v>
      </c>
      <c r="G26" s="44">
        <f t="shared" si="0"/>
        <v>30.82191780821918</v>
      </c>
      <c r="H26" s="46"/>
    </row>
    <row r="27" spans="1:8" ht="15.5" x14ac:dyDescent="0.35">
      <c r="A27" s="45" t="s">
        <v>70</v>
      </c>
      <c r="B27" s="64" t="s">
        <v>71</v>
      </c>
      <c r="C27" s="46" t="s">
        <v>67</v>
      </c>
      <c r="D27" s="47">
        <v>1</v>
      </c>
      <c r="E27" s="48">
        <v>2400000</v>
      </c>
      <c r="F27" s="48">
        <f t="shared" si="2"/>
        <v>2400000</v>
      </c>
      <c r="G27" s="44">
        <f t="shared" si="0"/>
        <v>164.38356164383561</v>
      </c>
      <c r="H27" s="46"/>
    </row>
    <row r="28" spans="1:8" ht="15.5" x14ac:dyDescent="0.35">
      <c r="A28" s="45" t="s">
        <v>72</v>
      </c>
      <c r="B28" s="64" t="s">
        <v>73</v>
      </c>
      <c r="C28" s="46" t="s">
        <v>67</v>
      </c>
      <c r="D28" s="47">
        <v>5</v>
      </c>
      <c r="E28" s="48">
        <v>105000</v>
      </c>
      <c r="F28" s="48">
        <f t="shared" si="2"/>
        <v>525000</v>
      </c>
      <c r="G28" s="44">
        <f t="shared" si="0"/>
        <v>35.958904109589042</v>
      </c>
      <c r="H28" s="46"/>
    </row>
    <row r="29" spans="1:8" ht="15.5" x14ac:dyDescent="0.35">
      <c r="A29" s="45" t="s">
        <v>74</v>
      </c>
      <c r="B29" s="64" t="s">
        <v>75</v>
      </c>
      <c r="C29" s="46" t="s">
        <v>67</v>
      </c>
      <c r="D29" s="47">
        <v>5</v>
      </c>
      <c r="E29" s="48">
        <v>75500</v>
      </c>
      <c r="F29" s="48">
        <f t="shared" si="2"/>
        <v>377500</v>
      </c>
      <c r="G29" s="44">
        <f t="shared" si="0"/>
        <v>25.856164383561644</v>
      </c>
      <c r="H29" s="46"/>
    </row>
    <row r="30" spans="1:8" ht="15.5" x14ac:dyDescent="0.35">
      <c r="A30" s="45" t="s">
        <v>76</v>
      </c>
      <c r="B30" s="64" t="s">
        <v>77</v>
      </c>
      <c r="C30" s="46" t="s">
        <v>78</v>
      </c>
      <c r="D30" s="47">
        <v>6</v>
      </c>
      <c r="E30" s="48">
        <v>28500</v>
      </c>
      <c r="F30" s="48">
        <f t="shared" si="2"/>
        <v>171000</v>
      </c>
      <c r="G30" s="44">
        <f t="shared" si="0"/>
        <v>11.712328767123287</v>
      </c>
      <c r="H30" s="46"/>
    </row>
    <row r="31" spans="1:8" ht="15.5" x14ac:dyDescent="0.35">
      <c r="A31" s="45" t="s">
        <v>79</v>
      </c>
      <c r="B31" s="64" t="s">
        <v>80</v>
      </c>
      <c r="C31" s="46" t="s">
        <v>67</v>
      </c>
      <c r="D31" s="47">
        <v>2</v>
      </c>
      <c r="E31" s="48">
        <v>250000</v>
      </c>
      <c r="F31" s="48">
        <f t="shared" si="2"/>
        <v>500000</v>
      </c>
      <c r="G31" s="44">
        <f t="shared" si="0"/>
        <v>34.246575342465754</v>
      </c>
      <c r="H31" s="46"/>
    </row>
    <row r="32" spans="1:8" ht="15.5" x14ac:dyDescent="0.35">
      <c r="A32" s="45" t="s">
        <v>81</v>
      </c>
      <c r="B32" s="64" t="s">
        <v>82</v>
      </c>
      <c r="C32" s="46" t="s">
        <v>83</v>
      </c>
      <c r="D32" s="47">
        <f>15*8</f>
        <v>120</v>
      </c>
      <c r="E32" s="48">
        <v>105000</v>
      </c>
      <c r="F32" s="48">
        <f t="shared" si="2"/>
        <v>12600000</v>
      </c>
      <c r="G32" s="44">
        <f t="shared" si="0"/>
        <v>863.01369863013701</v>
      </c>
      <c r="H32" s="46" t="s">
        <v>84</v>
      </c>
    </row>
    <row r="33" spans="1:8" ht="15.5" x14ac:dyDescent="0.35">
      <c r="A33" s="45" t="s">
        <v>85</v>
      </c>
      <c r="B33" s="64" t="s">
        <v>86</v>
      </c>
      <c r="C33" s="46" t="s">
        <v>67</v>
      </c>
      <c r="D33" s="47">
        <v>2</v>
      </c>
      <c r="E33" s="48">
        <v>0</v>
      </c>
      <c r="F33" s="48">
        <f t="shared" si="2"/>
        <v>0</v>
      </c>
      <c r="G33" s="44">
        <f t="shared" si="0"/>
        <v>0</v>
      </c>
      <c r="H33" s="46" t="s">
        <v>87</v>
      </c>
    </row>
    <row r="34" spans="1:8" ht="15.5" x14ac:dyDescent="0.35">
      <c r="A34" s="45" t="s">
        <v>88</v>
      </c>
      <c r="B34" s="46" t="s">
        <v>89</v>
      </c>
      <c r="C34" s="46" t="s">
        <v>67</v>
      </c>
      <c r="D34" s="47">
        <v>4</v>
      </c>
      <c r="E34" s="48">
        <v>405000</v>
      </c>
      <c r="F34" s="48">
        <f t="shared" si="2"/>
        <v>1620000</v>
      </c>
      <c r="G34" s="44">
        <f t="shared" si="0"/>
        <v>110.95890410958904</v>
      </c>
      <c r="H34" s="46"/>
    </row>
    <row r="35" spans="1:8" ht="15.5" x14ac:dyDescent="0.35">
      <c r="A35" s="45" t="s">
        <v>90</v>
      </c>
      <c r="B35" s="46" t="s">
        <v>91</v>
      </c>
      <c r="C35" s="46" t="s">
        <v>78</v>
      </c>
      <c r="D35" s="47">
        <v>2</v>
      </c>
      <c r="E35" s="48">
        <v>155000</v>
      </c>
      <c r="F35" s="48">
        <f t="shared" si="2"/>
        <v>310000</v>
      </c>
      <c r="G35" s="44">
        <f t="shared" si="0"/>
        <v>21.232876712328768</v>
      </c>
      <c r="H35" s="46"/>
    </row>
    <row r="36" spans="1:8" ht="15.5" x14ac:dyDescent="0.35">
      <c r="A36" s="45" t="s">
        <v>92</v>
      </c>
      <c r="B36" s="46" t="s">
        <v>93</v>
      </c>
      <c r="C36" s="46" t="s">
        <v>83</v>
      </c>
      <c r="D36" s="47">
        <v>42</v>
      </c>
      <c r="E36" s="48">
        <v>45000</v>
      </c>
      <c r="F36" s="48">
        <f t="shared" si="2"/>
        <v>1890000</v>
      </c>
      <c r="G36" s="44">
        <f t="shared" si="0"/>
        <v>129.45205479452054</v>
      </c>
      <c r="H36" s="46"/>
    </row>
    <row r="37" spans="1:8" ht="15.5" x14ac:dyDescent="0.35">
      <c r="A37" s="45" t="s">
        <v>94</v>
      </c>
      <c r="B37" s="46" t="s">
        <v>95</v>
      </c>
      <c r="C37" s="46" t="s">
        <v>96</v>
      </c>
      <c r="D37" s="47">
        <v>1</v>
      </c>
      <c r="E37" s="48">
        <v>430000</v>
      </c>
      <c r="F37" s="48">
        <f t="shared" si="2"/>
        <v>430000</v>
      </c>
      <c r="G37" s="44">
        <f t="shared" si="0"/>
        <v>29.452054794520549</v>
      </c>
      <c r="H37" s="46"/>
    </row>
    <row r="38" spans="1:8" ht="15.5" x14ac:dyDescent="0.35">
      <c r="A38" s="40">
        <v>2.4</v>
      </c>
      <c r="B38" s="54" t="s">
        <v>97</v>
      </c>
      <c r="C38" s="54"/>
      <c r="D38" s="55"/>
      <c r="E38" s="56"/>
      <c r="F38" s="56">
        <f>SUM(F39:F44)</f>
        <v>6211000</v>
      </c>
      <c r="G38" s="44">
        <f t="shared" si="0"/>
        <v>425.41095890410958</v>
      </c>
      <c r="H38" s="54"/>
    </row>
    <row r="39" spans="1:8" ht="15.5" x14ac:dyDescent="0.35">
      <c r="A39" s="45" t="s">
        <v>98</v>
      </c>
      <c r="B39" s="46" t="s">
        <v>99</v>
      </c>
      <c r="C39" s="46" t="s">
        <v>46</v>
      </c>
      <c r="D39" s="47" t="s">
        <v>100</v>
      </c>
      <c r="E39" s="48">
        <v>60000</v>
      </c>
      <c r="F39" s="48">
        <f>E39*18*3</f>
        <v>3240000</v>
      </c>
      <c r="G39" s="44">
        <f t="shared" si="0"/>
        <v>221.91780821917808</v>
      </c>
      <c r="H39" s="46"/>
    </row>
    <row r="40" spans="1:8" ht="15.5" x14ac:dyDescent="0.35">
      <c r="A40" s="45" t="s">
        <v>101</v>
      </c>
      <c r="B40" s="46" t="s">
        <v>102</v>
      </c>
      <c r="C40" s="46" t="s">
        <v>46</v>
      </c>
      <c r="D40" s="47" t="s">
        <v>100</v>
      </c>
      <c r="E40" s="48">
        <v>35000</v>
      </c>
      <c r="F40" s="48">
        <f>E40*18*3</f>
        <v>1890000</v>
      </c>
      <c r="G40" s="44">
        <f t="shared" si="0"/>
        <v>129.45205479452054</v>
      </c>
      <c r="H40" s="46"/>
    </row>
    <row r="41" spans="1:8" ht="15.5" x14ac:dyDescent="0.35">
      <c r="A41" s="45" t="s">
        <v>103</v>
      </c>
      <c r="B41" s="46" t="s">
        <v>104</v>
      </c>
      <c r="C41" s="46" t="s">
        <v>26</v>
      </c>
      <c r="D41" s="47">
        <v>3</v>
      </c>
      <c r="E41" s="48">
        <v>0</v>
      </c>
      <c r="F41" s="48">
        <f>E41*D41</f>
        <v>0</v>
      </c>
      <c r="G41" s="44">
        <f t="shared" si="0"/>
        <v>0</v>
      </c>
      <c r="H41" s="46" t="s">
        <v>105</v>
      </c>
    </row>
    <row r="42" spans="1:8" ht="15.5" x14ac:dyDescent="0.35">
      <c r="A42" s="45" t="s">
        <v>106</v>
      </c>
      <c r="B42" s="46" t="s">
        <v>107</v>
      </c>
      <c r="C42" s="46" t="s">
        <v>55</v>
      </c>
      <c r="D42" s="47">
        <f>3*12</f>
        <v>36</v>
      </c>
      <c r="E42" s="48">
        <v>21000</v>
      </c>
      <c r="F42" s="48">
        <f>E42*D42</f>
        <v>756000</v>
      </c>
      <c r="G42" s="44">
        <f t="shared" si="0"/>
        <v>51.780821917808218</v>
      </c>
      <c r="H42" s="46"/>
    </row>
    <row r="43" spans="1:8" ht="15.5" x14ac:dyDescent="0.35">
      <c r="A43" s="45" t="s">
        <v>108</v>
      </c>
      <c r="B43" s="46" t="s">
        <v>109</v>
      </c>
      <c r="C43" s="46" t="s">
        <v>26</v>
      </c>
      <c r="D43" s="47">
        <v>2</v>
      </c>
      <c r="E43" s="48">
        <v>0</v>
      </c>
      <c r="F43" s="48">
        <v>0</v>
      </c>
      <c r="G43" s="44">
        <f t="shared" si="0"/>
        <v>0</v>
      </c>
      <c r="H43" s="46" t="s">
        <v>110</v>
      </c>
    </row>
    <row r="44" spans="1:8" ht="15.5" x14ac:dyDescent="0.35">
      <c r="A44" s="45" t="s">
        <v>111</v>
      </c>
      <c r="B44" s="46" t="s">
        <v>112</v>
      </c>
      <c r="C44" s="46" t="s">
        <v>83</v>
      </c>
      <c r="D44" s="47">
        <v>1</v>
      </c>
      <c r="E44" s="48">
        <v>325000</v>
      </c>
      <c r="F44" s="48">
        <f t="shared" ref="F44" si="3">D44*E44</f>
        <v>325000</v>
      </c>
      <c r="G44" s="44">
        <f t="shared" si="0"/>
        <v>22.260273972602739</v>
      </c>
      <c r="H44" s="46"/>
    </row>
    <row r="45" spans="1:8" ht="15.5" x14ac:dyDescent="0.35">
      <c r="A45" s="58">
        <v>3</v>
      </c>
      <c r="B45" s="60" t="s">
        <v>113</v>
      </c>
      <c r="C45" s="60"/>
      <c r="D45" s="61"/>
      <c r="E45" s="62"/>
      <c r="F45" s="62">
        <f>F46+F66+F79</f>
        <v>77292500</v>
      </c>
      <c r="G45" s="39">
        <f t="shared" si="0"/>
        <v>5294.0068493150684</v>
      </c>
      <c r="H45" s="60"/>
    </row>
    <row r="46" spans="1:8" ht="31" x14ac:dyDescent="0.35">
      <c r="A46" s="68">
        <v>3.1</v>
      </c>
      <c r="B46" s="69" t="s">
        <v>114</v>
      </c>
      <c r="C46" s="70"/>
      <c r="D46" s="71"/>
      <c r="E46" s="72"/>
      <c r="F46" s="72">
        <f>F47+F50+F53+F56</f>
        <v>41447500</v>
      </c>
      <c r="G46" s="44">
        <f t="shared" si="0"/>
        <v>2838.8698630136987</v>
      </c>
      <c r="H46" s="70"/>
    </row>
    <row r="47" spans="1:8" ht="15.5" x14ac:dyDescent="0.35">
      <c r="A47" s="50" t="s">
        <v>115</v>
      </c>
      <c r="B47" s="40" t="s">
        <v>116</v>
      </c>
      <c r="C47" s="41"/>
      <c r="D47" s="42"/>
      <c r="E47" s="43"/>
      <c r="F47" s="43">
        <f>F48+F49</f>
        <v>300000</v>
      </c>
      <c r="G47" s="44">
        <f t="shared" si="0"/>
        <v>20.547945205479451</v>
      </c>
      <c r="H47" s="51"/>
    </row>
    <row r="48" spans="1:8" ht="15.5" x14ac:dyDescent="0.35">
      <c r="A48" s="45" t="s">
        <v>117</v>
      </c>
      <c r="B48" s="46" t="s">
        <v>25</v>
      </c>
      <c r="C48" s="46" t="s">
        <v>26</v>
      </c>
      <c r="D48" s="47">
        <v>2</v>
      </c>
      <c r="E48" s="48">
        <v>150000</v>
      </c>
      <c r="F48" s="48">
        <f>D48*E48</f>
        <v>300000</v>
      </c>
      <c r="G48" s="44">
        <f t="shared" si="0"/>
        <v>20.547945205479451</v>
      </c>
      <c r="H48" s="46"/>
    </row>
    <row r="49" spans="1:8" ht="15.5" x14ac:dyDescent="0.35">
      <c r="A49" s="45" t="s">
        <v>118</v>
      </c>
      <c r="B49" s="46" t="s">
        <v>28</v>
      </c>
      <c r="C49" s="46" t="s">
        <v>26</v>
      </c>
      <c r="D49" s="47">
        <v>2</v>
      </c>
      <c r="E49" s="48">
        <v>0</v>
      </c>
      <c r="F49" s="48">
        <f t="shared" ref="F49:F52" si="4">D49*E49</f>
        <v>0</v>
      </c>
      <c r="G49" s="44">
        <f t="shared" si="0"/>
        <v>0</v>
      </c>
      <c r="H49" s="46"/>
    </row>
    <row r="50" spans="1:8" ht="15.5" x14ac:dyDescent="0.35">
      <c r="A50" s="50" t="s">
        <v>119</v>
      </c>
      <c r="B50" s="51" t="s">
        <v>29</v>
      </c>
      <c r="C50" s="51"/>
      <c r="D50" s="52"/>
      <c r="E50" s="53"/>
      <c r="F50" s="53">
        <f>F51+F52</f>
        <v>200000</v>
      </c>
      <c r="G50" s="44">
        <f t="shared" si="0"/>
        <v>13.698630136986301</v>
      </c>
      <c r="H50" s="51"/>
    </row>
    <row r="51" spans="1:8" ht="15.5" x14ac:dyDescent="0.35">
      <c r="A51" s="45" t="s">
        <v>120</v>
      </c>
      <c r="B51" s="46" t="s">
        <v>25</v>
      </c>
      <c r="C51" s="46" t="s">
        <v>31</v>
      </c>
      <c r="D51" s="47">
        <v>1</v>
      </c>
      <c r="E51" s="48">
        <v>200000</v>
      </c>
      <c r="F51" s="48">
        <f t="shared" si="4"/>
        <v>200000</v>
      </c>
      <c r="G51" s="44">
        <f t="shared" si="0"/>
        <v>13.698630136986301</v>
      </c>
      <c r="H51" s="46"/>
    </row>
    <row r="52" spans="1:8" ht="15.5" x14ac:dyDescent="0.35">
      <c r="A52" s="45" t="s">
        <v>121</v>
      </c>
      <c r="B52" s="46" t="s">
        <v>28</v>
      </c>
      <c r="C52" s="46" t="s">
        <v>31</v>
      </c>
      <c r="D52" s="47">
        <v>1</v>
      </c>
      <c r="E52" s="48">
        <v>0</v>
      </c>
      <c r="F52" s="48">
        <f t="shared" si="4"/>
        <v>0</v>
      </c>
      <c r="G52" s="44">
        <f t="shared" si="0"/>
        <v>0</v>
      </c>
      <c r="H52" s="46"/>
    </row>
    <row r="53" spans="1:8" ht="15.5" x14ac:dyDescent="0.35">
      <c r="A53" s="50" t="s">
        <v>122</v>
      </c>
      <c r="B53" s="54" t="s">
        <v>34</v>
      </c>
      <c r="C53" s="54"/>
      <c r="D53" s="55"/>
      <c r="E53" s="56">
        <v>0</v>
      </c>
      <c r="F53" s="56">
        <f>F55+F54</f>
        <v>2300000</v>
      </c>
      <c r="G53" s="44">
        <f t="shared" si="0"/>
        <v>157.53424657534248</v>
      </c>
      <c r="H53" s="51"/>
    </row>
    <row r="54" spans="1:8" ht="15.5" x14ac:dyDescent="0.35">
      <c r="A54" s="63" t="s">
        <v>123</v>
      </c>
      <c r="B54" s="64" t="s">
        <v>124</v>
      </c>
      <c r="C54" s="64" t="s">
        <v>41</v>
      </c>
      <c r="D54" s="65">
        <v>1</v>
      </c>
      <c r="E54" s="66">
        <v>2000000</v>
      </c>
      <c r="F54" s="48">
        <f t="shared" ref="F54:F55" si="5">D54*E54</f>
        <v>2000000</v>
      </c>
      <c r="G54" s="44">
        <f t="shared" si="0"/>
        <v>136.98630136986301</v>
      </c>
      <c r="H54" s="64"/>
    </row>
    <row r="55" spans="1:8" ht="15.5" x14ac:dyDescent="0.35">
      <c r="A55" s="45" t="s">
        <v>125</v>
      </c>
      <c r="B55" s="46" t="s">
        <v>36</v>
      </c>
      <c r="C55" s="46" t="s">
        <v>37</v>
      </c>
      <c r="D55" s="47">
        <v>12</v>
      </c>
      <c r="E55" s="48">
        <v>25000</v>
      </c>
      <c r="F55" s="48">
        <f t="shared" si="5"/>
        <v>300000</v>
      </c>
      <c r="G55" s="44">
        <f t="shared" si="0"/>
        <v>20.547945205479451</v>
      </c>
      <c r="H55" s="46"/>
    </row>
    <row r="56" spans="1:8" ht="15.5" x14ac:dyDescent="0.35">
      <c r="A56" s="50" t="s">
        <v>126</v>
      </c>
      <c r="B56" s="51" t="s">
        <v>127</v>
      </c>
      <c r="C56" s="51"/>
      <c r="D56" s="52"/>
      <c r="E56" s="53"/>
      <c r="F56" s="53">
        <f>SUM(F57:F65)</f>
        <v>38647500</v>
      </c>
      <c r="G56" s="44">
        <f t="shared" si="0"/>
        <v>2647.0890410958905</v>
      </c>
      <c r="H56" s="51"/>
    </row>
    <row r="57" spans="1:8" ht="15.5" x14ac:dyDescent="0.35">
      <c r="A57" s="45" t="s">
        <v>128</v>
      </c>
      <c r="B57" s="46" t="s">
        <v>73</v>
      </c>
      <c r="C57" s="46" t="s">
        <v>67</v>
      </c>
      <c r="D57" s="47">
        <v>15</v>
      </c>
      <c r="E57" s="48">
        <v>105000</v>
      </c>
      <c r="F57" s="48">
        <f t="shared" ref="F57:F65" si="6">D57*E57</f>
        <v>1575000</v>
      </c>
      <c r="G57" s="44">
        <f t="shared" si="0"/>
        <v>107.87671232876713</v>
      </c>
      <c r="H57" s="46"/>
    </row>
    <row r="58" spans="1:8" ht="15.5" x14ac:dyDescent="0.35">
      <c r="A58" s="45" t="s">
        <v>129</v>
      </c>
      <c r="B58" s="46" t="s">
        <v>130</v>
      </c>
      <c r="C58" s="46" t="s">
        <v>67</v>
      </c>
      <c r="D58" s="47">
        <v>15</v>
      </c>
      <c r="E58" s="48">
        <v>75500</v>
      </c>
      <c r="F58" s="48">
        <f t="shared" si="6"/>
        <v>1132500</v>
      </c>
      <c r="G58" s="44">
        <f t="shared" si="0"/>
        <v>77.56849315068493</v>
      </c>
      <c r="H58" s="46"/>
    </row>
    <row r="59" spans="1:8" ht="15.5" x14ac:dyDescent="0.35">
      <c r="A59" s="45" t="s">
        <v>131</v>
      </c>
      <c r="B59" s="46" t="s">
        <v>77</v>
      </c>
      <c r="C59" s="46" t="s">
        <v>78</v>
      </c>
      <c r="D59" s="47">
        <f>15*3</f>
        <v>45</v>
      </c>
      <c r="E59" s="48">
        <v>28500</v>
      </c>
      <c r="F59" s="48">
        <f>D59*E59*4</f>
        <v>5130000</v>
      </c>
      <c r="G59" s="44">
        <f t="shared" si="0"/>
        <v>351.36986301369865</v>
      </c>
      <c r="H59" s="46" t="s">
        <v>132</v>
      </c>
    </row>
    <row r="60" spans="1:8" ht="15.5" x14ac:dyDescent="0.35">
      <c r="A60" s="45" t="s">
        <v>133</v>
      </c>
      <c r="B60" s="46" t="s">
        <v>80</v>
      </c>
      <c r="C60" s="46" t="s">
        <v>134</v>
      </c>
      <c r="D60" s="47">
        <v>15</v>
      </c>
      <c r="E60" s="48">
        <v>250000</v>
      </c>
      <c r="F60" s="48">
        <f t="shared" ref="F60" si="7">D60*E60</f>
        <v>3750000</v>
      </c>
      <c r="G60" s="44">
        <f t="shared" si="0"/>
        <v>256.84931506849313</v>
      </c>
      <c r="H60" s="46"/>
    </row>
    <row r="61" spans="1:8" ht="15.5" x14ac:dyDescent="0.35">
      <c r="A61" s="45" t="s">
        <v>135</v>
      </c>
      <c r="B61" s="46" t="s">
        <v>136</v>
      </c>
      <c r="C61" s="46" t="s">
        <v>83</v>
      </c>
      <c r="D61" s="47">
        <f>15*12</f>
        <v>180</v>
      </c>
      <c r="E61" s="48">
        <v>120000</v>
      </c>
      <c r="F61" s="48">
        <f>D61*E61</f>
        <v>21600000</v>
      </c>
      <c r="G61" s="44">
        <f t="shared" si="0"/>
        <v>1479.4520547945206</v>
      </c>
      <c r="H61" s="46" t="s">
        <v>137</v>
      </c>
    </row>
    <row r="62" spans="1:8" ht="15.5" x14ac:dyDescent="0.35">
      <c r="A62" s="45" t="s">
        <v>138</v>
      </c>
      <c r="B62" s="46" t="s">
        <v>91</v>
      </c>
      <c r="C62" s="46"/>
      <c r="D62" s="47">
        <v>15</v>
      </c>
      <c r="E62" s="48">
        <v>150000</v>
      </c>
      <c r="F62" s="48">
        <f t="shared" ref="F62:F64" si="8">D62*E62</f>
        <v>2250000</v>
      </c>
      <c r="G62" s="44">
        <f t="shared" si="0"/>
        <v>154.10958904109589</v>
      </c>
      <c r="H62" s="46"/>
    </row>
    <row r="63" spans="1:8" ht="15.5" x14ac:dyDescent="0.35">
      <c r="A63" s="45" t="s">
        <v>139</v>
      </c>
      <c r="B63" s="46" t="s">
        <v>95</v>
      </c>
      <c r="C63" s="46" t="s">
        <v>140</v>
      </c>
      <c r="D63" s="47">
        <v>2</v>
      </c>
      <c r="E63" s="48">
        <v>425000</v>
      </c>
      <c r="F63" s="48">
        <f t="shared" si="8"/>
        <v>850000</v>
      </c>
      <c r="G63" s="44">
        <f t="shared" si="0"/>
        <v>58.219178082191782</v>
      </c>
      <c r="H63" s="46"/>
    </row>
    <row r="64" spans="1:8" ht="15.5" x14ac:dyDescent="0.35">
      <c r="A64" s="45" t="s">
        <v>141</v>
      </c>
      <c r="B64" s="46" t="s">
        <v>142</v>
      </c>
      <c r="C64" s="46" t="s">
        <v>67</v>
      </c>
      <c r="D64" s="47">
        <v>1</v>
      </c>
      <c r="E64" s="48">
        <v>560000</v>
      </c>
      <c r="F64" s="48">
        <f t="shared" si="8"/>
        <v>560000</v>
      </c>
      <c r="G64" s="44">
        <f t="shared" si="0"/>
        <v>38.356164383561641</v>
      </c>
      <c r="H64" s="46"/>
    </row>
    <row r="65" spans="1:8" ht="15.5" x14ac:dyDescent="0.35">
      <c r="A65" s="45" t="s">
        <v>143</v>
      </c>
      <c r="B65" s="46" t="s">
        <v>40</v>
      </c>
      <c r="C65" s="46" t="s">
        <v>41</v>
      </c>
      <c r="D65" s="47">
        <v>18</v>
      </c>
      <c r="E65" s="48">
        <v>100000</v>
      </c>
      <c r="F65" s="48">
        <f t="shared" si="6"/>
        <v>1800000</v>
      </c>
      <c r="G65" s="44">
        <f t="shared" si="0"/>
        <v>123.28767123287672</v>
      </c>
      <c r="H65" s="46"/>
    </row>
    <row r="66" spans="1:8" ht="15.5" x14ac:dyDescent="0.35">
      <c r="A66" s="92">
        <v>3.2</v>
      </c>
      <c r="B66" s="93" t="s">
        <v>144</v>
      </c>
      <c r="C66" s="93"/>
      <c r="D66" s="52"/>
      <c r="E66" s="53"/>
      <c r="F66" s="53">
        <f>F67+F70+F73+F75</f>
        <v>12245000</v>
      </c>
      <c r="G66" s="44">
        <f t="shared" si="0"/>
        <v>838.69863013698625</v>
      </c>
      <c r="H66" s="93"/>
    </row>
    <row r="67" spans="1:8" ht="15.5" x14ac:dyDescent="0.35">
      <c r="A67" s="92" t="s">
        <v>145</v>
      </c>
      <c r="B67" s="94" t="s">
        <v>116</v>
      </c>
      <c r="C67" s="95"/>
      <c r="D67" s="42"/>
      <c r="E67" s="43"/>
      <c r="F67" s="43">
        <f>F68+F69</f>
        <v>300000</v>
      </c>
      <c r="G67" s="44">
        <f t="shared" ref="G67:G130" si="9">F67/E$136</f>
        <v>20.547945205479451</v>
      </c>
      <c r="H67" s="93"/>
    </row>
    <row r="68" spans="1:8" ht="15.5" x14ac:dyDescent="0.35">
      <c r="A68" s="96" t="s">
        <v>146</v>
      </c>
      <c r="B68" s="97" t="s">
        <v>25</v>
      </c>
      <c r="C68" s="97" t="s">
        <v>26</v>
      </c>
      <c r="D68" s="47">
        <v>2</v>
      </c>
      <c r="E68" s="48">
        <v>150000</v>
      </c>
      <c r="F68" s="48">
        <f>D68*E68</f>
        <v>300000</v>
      </c>
      <c r="G68" s="44">
        <f t="shared" si="9"/>
        <v>20.547945205479451</v>
      </c>
      <c r="H68" s="97"/>
    </row>
    <row r="69" spans="1:8" ht="15.5" x14ac:dyDescent="0.35">
      <c r="A69" s="96" t="s">
        <v>147</v>
      </c>
      <c r="B69" s="97" t="s">
        <v>33</v>
      </c>
      <c r="C69" s="97" t="s">
        <v>26</v>
      </c>
      <c r="D69" s="47">
        <v>2</v>
      </c>
      <c r="E69" s="48">
        <v>0</v>
      </c>
      <c r="F69" s="48">
        <f t="shared" ref="F69:F72" si="10">D69*E69</f>
        <v>0</v>
      </c>
      <c r="G69" s="44">
        <f t="shared" si="9"/>
        <v>0</v>
      </c>
      <c r="H69" s="97"/>
    </row>
    <row r="70" spans="1:8" ht="15.5" x14ac:dyDescent="0.35">
      <c r="A70" s="92" t="s">
        <v>148</v>
      </c>
      <c r="B70" s="93" t="s">
        <v>29</v>
      </c>
      <c r="C70" s="93"/>
      <c r="D70" s="52"/>
      <c r="E70" s="53"/>
      <c r="F70" s="53">
        <f>F71+F72</f>
        <v>200000</v>
      </c>
      <c r="G70" s="44">
        <f t="shared" si="9"/>
        <v>13.698630136986301</v>
      </c>
      <c r="H70" s="93"/>
    </row>
    <row r="71" spans="1:8" ht="15.5" x14ac:dyDescent="0.35">
      <c r="A71" s="96" t="s">
        <v>149</v>
      </c>
      <c r="B71" s="97" t="s">
        <v>25</v>
      </c>
      <c r="C71" s="97" t="s">
        <v>31</v>
      </c>
      <c r="D71" s="47">
        <v>1</v>
      </c>
      <c r="E71" s="48">
        <v>200000</v>
      </c>
      <c r="F71" s="48">
        <f t="shared" si="10"/>
        <v>200000</v>
      </c>
      <c r="G71" s="44">
        <f t="shared" si="9"/>
        <v>13.698630136986301</v>
      </c>
      <c r="H71" s="97"/>
    </row>
    <row r="72" spans="1:8" ht="15.5" x14ac:dyDescent="0.35">
      <c r="A72" s="96" t="s">
        <v>150</v>
      </c>
      <c r="B72" s="97" t="s">
        <v>33</v>
      </c>
      <c r="C72" s="97" t="s">
        <v>31</v>
      </c>
      <c r="D72" s="47">
        <v>1</v>
      </c>
      <c r="E72" s="48">
        <v>0</v>
      </c>
      <c r="F72" s="48">
        <f t="shared" si="10"/>
        <v>0</v>
      </c>
      <c r="G72" s="44">
        <f t="shared" si="9"/>
        <v>0</v>
      </c>
      <c r="H72" s="97"/>
    </row>
    <row r="73" spans="1:8" ht="15.5" x14ac:dyDescent="0.35">
      <c r="A73" s="92" t="s">
        <v>151</v>
      </c>
      <c r="B73" s="98" t="s">
        <v>34</v>
      </c>
      <c r="C73" s="98"/>
      <c r="D73" s="55"/>
      <c r="E73" s="56">
        <v>0</v>
      </c>
      <c r="F73" s="56">
        <f>F74</f>
        <v>300000</v>
      </c>
      <c r="G73" s="44">
        <f t="shared" si="9"/>
        <v>20.547945205479451</v>
      </c>
      <c r="H73" s="93"/>
    </row>
    <row r="74" spans="1:8" ht="15.5" x14ac:dyDescent="0.35">
      <c r="A74" s="96" t="s">
        <v>152</v>
      </c>
      <c r="B74" s="97" t="s">
        <v>36</v>
      </c>
      <c r="C74" s="97" t="s">
        <v>37</v>
      </c>
      <c r="D74" s="47">
        <v>12</v>
      </c>
      <c r="E74" s="48">
        <v>25000</v>
      </c>
      <c r="F74" s="48">
        <f t="shared" ref="F74" si="11">D74*E74</f>
        <v>300000</v>
      </c>
      <c r="G74" s="44">
        <f t="shared" si="9"/>
        <v>20.547945205479451</v>
      </c>
      <c r="H74" s="97"/>
    </row>
    <row r="75" spans="1:8" ht="15.5" x14ac:dyDescent="0.35">
      <c r="A75" s="92" t="s">
        <v>153</v>
      </c>
      <c r="B75" s="93" t="s">
        <v>127</v>
      </c>
      <c r="C75" s="93"/>
      <c r="D75" s="52"/>
      <c r="E75" s="53"/>
      <c r="F75" s="53">
        <f>SUM(F76:F78)</f>
        <v>11445000</v>
      </c>
      <c r="G75" s="44">
        <f t="shared" si="9"/>
        <v>783.90410958904113</v>
      </c>
      <c r="H75" s="93"/>
    </row>
    <row r="76" spans="1:8" ht="15.5" x14ac:dyDescent="0.35">
      <c r="A76" s="96" t="s">
        <v>154</v>
      </c>
      <c r="B76" s="97" t="s">
        <v>155</v>
      </c>
      <c r="C76" s="97" t="s">
        <v>67</v>
      </c>
      <c r="D76" s="47">
        <v>15</v>
      </c>
      <c r="E76" s="48">
        <v>405000</v>
      </c>
      <c r="F76" s="48">
        <f t="shared" ref="F76:F78" si="12">D76*E76</f>
        <v>6075000</v>
      </c>
      <c r="G76" s="44">
        <f t="shared" si="9"/>
        <v>416.09589041095893</v>
      </c>
      <c r="H76" s="97"/>
    </row>
    <row r="77" spans="1:8" ht="15.5" x14ac:dyDescent="0.35">
      <c r="A77" s="96" t="s">
        <v>156</v>
      </c>
      <c r="B77" s="97" t="s">
        <v>157</v>
      </c>
      <c r="C77" s="97" t="s">
        <v>67</v>
      </c>
      <c r="D77" s="47">
        <v>15</v>
      </c>
      <c r="E77" s="48">
        <v>229000</v>
      </c>
      <c r="F77" s="48">
        <f t="shared" si="12"/>
        <v>3435000</v>
      </c>
      <c r="G77" s="44">
        <f t="shared" si="9"/>
        <v>235.27397260273972</v>
      </c>
      <c r="H77" s="97"/>
    </row>
    <row r="78" spans="1:8" ht="15.5" x14ac:dyDescent="0.35">
      <c r="A78" s="96" t="s">
        <v>158</v>
      </c>
      <c r="B78" s="97" t="s">
        <v>159</v>
      </c>
      <c r="C78" s="97" t="s">
        <v>67</v>
      </c>
      <c r="D78" s="47">
        <v>15</v>
      </c>
      <c r="E78" s="48">
        <v>129000</v>
      </c>
      <c r="F78" s="48">
        <f t="shared" si="12"/>
        <v>1935000</v>
      </c>
      <c r="G78" s="44">
        <f t="shared" si="9"/>
        <v>132.53424657534248</v>
      </c>
      <c r="H78" s="97"/>
    </row>
    <row r="79" spans="1:8" ht="15.5" x14ac:dyDescent="0.35">
      <c r="A79" s="50">
        <v>3.3</v>
      </c>
      <c r="B79" s="51" t="s">
        <v>160</v>
      </c>
      <c r="C79" s="51"/>
      <c r="D79" s="52"/>
      <c r="E79" s="53"/>
      <c r="F79" s="53">
        <f>F80+F83+F86+F89</f>
        <v>23600000</v>
      </c>
      <c r="G79" s="44">
        <f t="shared" si="9"/>
        <v>1616.4383561643835</v>
      </c>
      <c r="H79" s="51"/>
    </row>
    <row r="80" spans="1:8" ht="15.5" x14ac:dyDescent="0.35">
      <c r="A80" s="50" t="s">
        <v>161</v>
      </c>
      <c r="B80" s="40" t="s">
        <v>116</v>
      </c>
      <c r="C80" s="41"/>
      <c r="D80" s="42"/>
      <c r="E80" s="43"/>
      <c r="F80" s="43">
        <f>F81+F82</f>
        <v>300000</v>
      </c>
      <c r="G80" s="44">
        <f t="shared" si="9"/>
        <v>20.547945205479451</v>
      </c>
      <c r="H80" s="51"/>
    </row>
    <row r="81" spans="1:8" ht="15.5" x14ac:dyDescent="0.35">
      <c r="A81" s="45" t="s">
        <v>162</v>
      </c>
      <c r="B81" s="46" t="s">
        <v>25</v>
      </c>
      <c r="C81" s="46" t="s">
        <v>26</v>
      </c>
      <c r="D81" s="47">
        <v>2</v>
      </c>
      <c r="E81" s="48">
        <v>150000</v>
      </c>
      <c r="F81" s="48">
        <f>D81*E81</f>
        <v>300000</v>
      </c>
      <c r="G81" s="44">
        <f t="shared" si="9"/>
        <v>20.547945205479451</v>
      </c>
      <c r="H81" s="51"/>
    </row>
    <row r="82" spans="1:8" ht="15.5" x14ac:dyDescent="0.35">
      <c r="A82" s="45" t="s">
        <v>163</v>
      </c>
      <c r="B82" s="46" t="s">
        <v>33</v>
      </c>
      <c r="C82" s="46" t="s">
        <v>26</v>
      </c>
      <c r="D82" s="47">
        <v>2</v>
      </c>
      <c r="E82" s="48">
        <v>0</v>
      </c>
      <c r="F82" s="48">
        <f t="shared" ref="F82:F85" si="13">D82*E82</f>
        <v>0</v>
      </c>
      <c r="G82" s="44">
        <f t="shared" si="9"/>
        <v>0</v>
      </c>
      <c r="H82" s="51"/>
    </row>
    <row r="83" spans="1:8" ht="15.5" x14ac:dyDescent="0.35">
      <c r="A83" s="50" t="s">
        <v>164</v>
      </c>
      <c r="B83" s="51" t="s">
        <v>29</v>
      </c>
      <c r="C83" s="51"/>
      <c r="D83" s="52"/>
      <c r="E83" s="53"/>
      <c r="F83" s="53">
        <f>F84+F85</f>
        <v>200000</v>
      </c>
      <c r="G83" s="44">
        <f t="shared" si="9"/>
        <v>13.698630136986301</v>
      </c>
      <c r="H83" s="51"/>
    </row>
    <row r="84" spans="1:8" ht="15.5" x14ac:dyDescent="0.35">
      <c r="A84" s="45" t="s">
        <v>165</v>
      </c>
      <c r="B84" s="46" t="s">
        <v>25</v>
      </c>
      <c r="C84" s="46" t="s">
        <v>31</v>
      </c>
      <c r="D84" s="47">
        <v>1</v>
      </c>
      <c r="E84" s="48">
        <v>200000</v>
      </c>
      <c r="F84" s="48">
        <f t="shared" si="13"/>
        <v>200000</v>
      </c>
      <c r="G84" s="44">
        <f t="shared" si="9"/>
        <v>13.698630136986301</v>
      </c>
      <c r="H84" s="51"/>
    </row>
    <row r="85" spans="1:8" ht="15.5" x14ac:dyDescent="0.35">
      <c r="A85" s="45" t="s">
        <v>166</v>
      </c>
      <c r="B85" s="46" t="s">
        <v>33</v>
      </c>
      <c r="C85" s="46" t="s">
        <v>31</v>
      </c>
      <c r="D85" s="47">
        <v>1</v>
      </c>
      <c r="E85" s="48">
        <v>0</v>
      </c>
      <c r="F85" s="48">
        <f t="shared" si="13"/>
        <v>0</v>
      </c>
      <c r="G85" s="44">
        <f t="shared" si="9"/>
        <v>0</v>
      </c>
      <c r="H85" s="51"/>
    </row>
    <row r="86" spans="1:8" ht="15.5" x14ac:dyDescent="0.35">
      <c r="A86" s="50" t="s">
        <v>167</v>
      </c>
      <c r="B86" s="54" t="s">
        <v>34</v>
      </c>
      <c r="C86" s="54"/>
      <c r="D86" s="55"/>
      <c r="E86" s="56">
        <v>0</v>
      </c>
      <c r="F86" s="56">
        <f>F87+F88</f>
        <v>1300000</v>
      </c>
      <c r="G86" s="44">
        <f t="shared" si="9"/>
        <v>89.041095890410958</v>
      </c>
      <c r="H86" s="51"/>
    </row>
    <row r="87" spans="1:8" ht="15.5" x14ac:dyDescent="0.35">
      <c r="A87" s="45" t="s">
        <v>168</v>
      </c>
      <c r="B87" s="64" t="s">
        <v>169</v>
      </c>
      <c r="C87" s="64" t="s">
        <v>41</v>
      </c>
      <c r="D87" s="65">
        <v>1</v>
      </c>
      <c r="E87" s="66">
        <v>1000000</v>
      </c>
      <c r="F87" s="48">
        <f t="shared" ref="F87:F88" si="14">D87*E87</f>
        <v>1000000</v>
      </c>
      <c r="G87" s="44">
        <f t="shared" si="9"/>
        <v>68.493150684931507</v>
      </c>
      <c r="H87" s="46"/>
    </row>
    <row r="88" spans="1:8" ht="15.5" x14ac:dyDescent="0.35">
      <c r="A88" s="45" t="s">
        <v>170</v>
      </c>
      <c r="B88" s="46" t="s">
        <v>36</v>
      </c>
      <c r="C88" s="46" t="s">
        <v>37</v>
      </c>
      <c r="D88" s="47">
        <v>12</v>
      </c>
      <c r="E88" s="48">
        <v>25000</v>
      </c>
      <c r="F88" s="48">
        <f t="shared" si="14"/>
        <v>300000</v>
      </c>
      <c r="G88" s="44">
        <f t="shared" si="9"/>
        <v>20.547945205479451</v>
      </c>
      <c r="H88" s="51"/>
    </row>
    <row r="89" spans="1:8" ht="15.5" x14ac:dyDescent="0.35">
      <c r="A89" s="50" t="s">
        <v>171</v>
      </c>
      <c r="B89" s="51" t="s">
        <v>127</v>
      </c>
      <c r="C89" s="51"/>
      <c r="D89" s="52"/>
      <c r="E89" s="53"/>
      <c r="F89" s="53">
        <f>SUM(F90:F95)</f>
        <v>21800000</v>
      </c>
      <c r="G89" s="44">
        <f t="shared" si="9"/>
        <v>1493.1506849315069</v>
      </c>
      <c r="H89" s="51"/>
    </row>
    <row r="90" spans="1:8" ht="15.5" x14ac:dyDescent="0.35">
      <c r="A90" s="45" t="s">
        <v>172</v>
      </c>
      <c r="B90" s="46" t="s">
        <v>173</v>
      </c>
      <c r="C90" s="46" t="s">
        <v>62</v>
      </c>
      <c r="D90" s="47">
        <v>160</v>
      </c>
      <c r="E90" s="48">
        <v>25000</v>
      </c>
      <c r="F90" s="48">
        <f>D90*E90</f>
        <v>4000000</v>
      </c>
      <c r="G90" s="44">
        <f t="shared" si="9"/>
        <v>273.97260273972603</v>
      </c>
      <c r="H90" s="46" t="s">
        <v>174</v>
      </c>
    </row>
    <row r="91" spans="1:8" ht="15.5" x14ac:dyDescent="0.35">
      <c r="A91" s="45" t="s">
        <v>175</v>
      </c>
      <c r="B91" s="46" t="s">
        <v>176</v>
      </c>
      <c r="C91" s="46" t="s">
        <v>62</v>
      </c>
      <c r="D91" s="47">
        <v>160</v>
      </c>
      <c r="E91" s="48">
        <v>25000</v>
      </c>
      <c r="F91" s="48">
        <f t="shared" ref="F91:F95" si="15">D91*E91</f>
        <v>4000000</v>
      </c>
      <c r="G91" s="44">
        <f t="shared" si="9"/>
        <v>273.97260273972603</v>
      </c>
      <c r="H91" s="46"/>
    </row>
    <row r="92" spans="1:8" ht="15.5" x14ac:dyDescent="0.35">
      <c r="A92" s="45" t="s">
        <v>177</v>
      </c>
      <c r="B92" s="46" t="s">
        <v>178</v>
      </c>
      <c r="C92" s="46" t="s">
        <v>62</v>
      </c>
      <c r="D92" s="47">
        <v>160</v>
      </c>
      <c r="E92" s="48">
        <v>35000</v>
      </c>
      <c r="F92" s="48">
        <f t="shared" si="15"/>
        <v>5600000</v>
      </c>
      <c r="G92" s="44">
        <f t="shared" si="9"/>
        <v>383.56164383561645</v>
      </c>
      <c r="H92" s="46"/>
    </row>
    <row r="93" spans="1:8" ht="15.5" x14ac:dyDescent="0.35">
      <c r="A93" s="45" t="s">
        <v>179</v>
      </c>
      <c r="B93" s="46" t="s">
        <v>180</v>
      </c>
      <c r="C93" s="46" t="s">
        <v>96</v>
      </c>
      <c r="D93" s="47">
        <v>6</v>
      </c>
      <c r="E93" s="48">
        <v>350000</v>
      </c>
      <c r="F93" s="48">
        <f t="shared" si="15"/>
        <v>2100000</v>
      </c>
      <c r="G93" s="44">
        <f t="shared" si="9"/>
        <v>143.83561643835617</v>
      </c>
      <c r="H93" s="46"/>
    </row>
    <row r="94" spans="1:8" ht="15.5" x14ac:dyDescent="0.35">
      <c r="A94" s="45" t="s">
        <v>181</v>
      </c>
      <c r="B94" s="46" t="s">
        <v>182</v>
      </c>
      <c r="C94" s="46" t="s">
        <v>96</v>
      </c>
      <c r="D94" s="47">
        <v>6</v>
      </c>
      <c r="E94" s="48">
        <v>350000</v>
      </c>
      <c r="F94" s="48">
        <f t="shared" si="15"/>
        <v>2100000</v>
      </c>
      <c r="G94" s="44">
        <f t="shared" si="9"/>
        <v>143.83561643835617</v>
      </c>
      <c r="H94" s="46"/>
    </row>
    <row r="95" spans="1:8" ht="15.5" x14ac:dyDescent="0.35">
      <c r="A95" s="45" t="s">
        <v>183</v>
      </c>
      <c r="B95" s="46" t="s">
        <v>184</v>
      </c>
      <c r="C95" s="46" t="s">
        <v>62</v>
      </c>
      <c r="D95" s="47">
        <v>16</v>
      </c>
      <c r="E95" s="48">
        <v>250000</v>
      </c>
      <c r="F95" s="48">
        <f t="shared" si="15"/>
        <v>4000000</v>
      </c>
      <c r="G95" s="44">
        <f t="shared" si="9"/>
        <v>273.97260273972603</v>
      </c>
      <c r="H95" s="46"/>
    </row>
    <row r="96" spans="1:8" ht="15.5" x14ac:dyDescent="0.35">
      <c r="A96" s="58">
        <v>4</v>
      </c>
      <c r="B96" s="60" t="s">
        <v>185</v>
      </c>
      <c r="C96" s="60"/>
      <c r="D96" s="61"/>
      <c r="E96" s="62"/>
      <c r="F96" s="62">
        <f>F97+F100+F103+F105</f>
        <v>1300000</v>
      </c>
      <c r="G96" s="39">
        <f t="shared" si="9"/>
        <v>89.041095890410958</v>
      </c>
      <c r="H96" s="60" t="s">
        <v>186</v>
      </c>
    </row>
    <row r="97" spans="1:8" ht="15.5" x14ac:dyDescent="0.35">
      <c r="A97" s="50">
        <v>4.0999999999999996</v>
      </c>
      <c r="B97" s="40" t="s">
        <v>116</v>
      </c>
      <c r="C97" s="41"/>
      <c r="D97" s="42"/>
      <c r="E97" s="43"/>
      <c r="F97" s="43">
        <f>F98+F99</f>
        <v>300000</v>
      </c>
      <c r="G97" s="44">
        <f t="shared" si="9"/>
        <v>20.547945205479451</v>
      </c>
      <c r="H97" s="51"/>
    </row>
    <row r="98" spans="1:8" ht="15.5" x14ac:dyDescent="0.35">
      <c r="A98" s="45" t="s">
        <v>187</v>
      </c>
      <c r="B98" s="46" t="s">
        <v>25</v>
      </c>
      <c r="C98" s="46" t="s">
        <v>26</v>
      </c>
      <c r="D98" s="47">
        <v>2</v>
      </c>
      <c r="E98" s="48">
        <v>150000</v>
      </c>
      <c r="F98" s="48">
        <f>D98*E98</f>
        <v>300000</v>
      </c>
      <c r="G98" s="44">
        <f t="shared" si="9"/>
        <v>20.547945205479451</v>
      </c>
      <c r="H98" s="46"/>
    </row>
    <row r="99" spans="1:8" ht="15.5" x14ac:dyDescent="0.35">
      <c r="A99" s="45" t="s">
        <v>188</v>
      </c>
      <c r="B99" s="46" t="s">
        <v>28</v>
      </c>
      <c r="C99" s="46" t="s">
        <v>26</v>
      </c>
      <c r="D99" s="47">
        <v>2</v>
      </c>
      <c r="E99" s="48"/>
      <c r="F99" s="48">
        <f t="shared" ref="F99" si="16">D99*E99</f>
        <v>0</v>
      </c>
      <c r="G99" s="44">
        <f t="shared" si="9"/>
        <v>0</v>
      </c>
      <c r="H99" s="46"/>
    </row>
    <row r="100" spans="1:8" ht="15.5" x14ac:dyDescent="0.35">
      <c r="A100" s="50">
        <v>4.2</v>
      </c>
      <c r="B100" s="51" t="s">
        <v>29</v>
      </c>
      <c r="C100" s="51"/>
      <c r="D100" s="52"/>
      <c r="E100" s="53"/>
      <c r="F100" s="53">
        <f>F101+F102</f>
        <v>200000</v>
      </c>
      <c r="G100" s="44">
        <f t="shared" si="9"/>
        <v>13.698630136986301</v>
      </c>
      <c r="H100" s="51"/>
    </row>
    <row r="101" spans="1:8" ht="15.5" x14ac:dyDescent="0.35">
      <c r="A101" s="45" t="s">
        <v>189</v>
      </c>
      <c r="B101" s="46" t="s">
        <v>25</v>
      </c>
      <c r="C101" s="46" t="s">
        <v>31</v>
      </c>
      <c r="D101" s="47">
        <v>1</v>
      </c>
      <c r="E101" s="48">
        <v>200000</v>
      </c>
      <c r="F101" s="48">
        <f t="shared" ref="F101:F102" si="17">D101*E101</f>
        <v>200000</v>
      </c>
      <c r="G101" s="44">
        <f t="shared" si="9"/>
        <v>13.698630136986301</v>
      </c>
      <c r="H101" s="46"/>
    </row>
    <row r="102" spans="1:8" ht="15.5" x14ac:dyDescent="0.35">
      <c r="A102" s="45" t="s">
        <v>190</v>
      </c>
      <c r="B102" s="46" t="s">
        <v>33</v>
      </c>
      <c r="C102" s="46" t="s">
        <v>31</v>
      </c>
      <c r="D102" s="47">
        <v>1</v>
      </c>
      <c r="E102" s="48"/>
      <c r="F102" s="48">
        <f t="shared" si="17"/>
        <v>0</v>
      </c>
      <c r="G102" s="44">
        <f t="shared" si="9"/>
        <v>0</v>
      </c>
      <c r="H102" s="46"/>
    </row>
    <row r="103" spans="1:8" ht="15.5" x14ac:dyDescent="0.35">
      <c r="A103" s="50">
        <v>4.3</v>
      </c>
      <c r="B103" s="54" t="s">
        <v>34</v>
      </c>
      <c r="C103" s="54"/>
      <c r="D103" s="55"/>
      <c r="E103" s="56">
        <v>0</v>
      </c>
      <c r="F103" s="56">
        <f>F104</f>
        <v>300000</v>
      </c>
      <c r="G103" s="44">
        <f t="shared" si="9"/>
        <v>20.547945205479451</v>
      </c>
      <c r="H103" s="51"/>
    </row>
    <row r="104" spans="1:8" ht="15.5" x14ac:dyDescent="0.35">
      <c r="A104" s="45" t="s">
        <v>191</v>
      </c>
      <c r="B104" s="46" t="s">
        <v>36</v>
      </c>
      <c r="C104" s="46" t="s">
        <v>37</v>
      </c>
      <c r="D104" s="47">
        <v>12</v>
      </c>
      <c r="E104" s="48">
        <v>25000</v>
      </c>
      <c r="F104" s="48">
        <f t="shared" ref="F104" si="18">D104*E104</f>
        <v>300000</v>
      </c>
      <c r="G104" s="44">
        <f t="shared" si="9"/>
        <v>20.547945205479451</v>
      </c>
      <c r="H104" s="46"/>
    </row>
    <row r="105" spans="1:8" ht="15.5" x14ac:dyDescent="0.35">
      <c r="A105" s="50">
        <v>4.4000000000000004</v>
      </c>
      <c r="B105" s="51" t="s">
        <v>127</v>
      </c>
      <c r="C105" s="51"/>
      <c r="D105" s="52"/>
      <c r="E105" s="53"/>
      <c r="F105" s="53">
        <f>F106</f>
        <v>500000</v>
      </c>
      <c r="G105" s="44">
        <f t="shared" si="9"/>
        <v>34.246575342465754</v>
      </c>
      <c r="H105" s="51"/>
    </row>
    <row r="106" spans="1:8" ht="15.5" x14ac:dyDescent="0.35">
      <c r="A106" s="45" t="s">
        <v>192</v>
      </c>
      <c r="B106" s="46" t="s">
        <v>193</v>
      </c>
      <c r="C106" s="46" t="s">
        <v>67</v>
      </c>
      <c r="D106" s="47">
        <v>2</v>
      </c>
      <c r="E106" s="48">
        <v>250000</v>
      </c>
      <c r="F106" s="48">
        <f t="shared" ref="F106" si="19">D106*E106</f>
        <v>500000</v>
      </c>
      <c r="G106" s="44">
        <f t="shared" si="9"/>
        <v>34.246575342465754</v>
      </c>
      <c r="H106" s="46"/>
    </row>
    <row r="107" spans="1:8" ht="15.5" x14ac:dyDescent="0.35">
      <c r="A107" s="58">
        <v>5</v>
      </c>
      <c r="B107" s="60" t="s">
        <v>194</v>
      </c>
      <c r="C107" s="60"/>
      <c r="D107" s="61"/>
      <c r="E107" s="62"/>
      <c r="F107" s="62">
        <f>F108+F111+F114+F117</f>
        <v>14175000</v>
      </c>
      <c r="G107" s="39">
        <f t="shared" si="9"/>
        <v>970.89041095890411</v>
      </c>
      <c r="H107" s="60" t="s">
        <v>186</v>
      </c>
    </row>
    <row r="108" spans="1:8" ht="15.5" x14ac:dyDescent="0.35">
      <c r="A108" s="50">
        <v>5.0999999999999996</v>
      </c>
      <c r="B108" s="40" t="s">
        <v>116</v>
      </c>
      <c r="C108" s="41"/>
      <c r="D108" s="42"/>
      <c r="E108" s="43"/>
      <c r="F108" s="43">
        <f>F109+F110</f>
        <v>300000</v>
      </c>
      <c r="G108" s="44">
        <f t="shared" si="9"/>
        <v>20.547945205479451</v>
      </c>
      <c r="H108" s="51"/>
    </row>
    <row r="109" spans="1:8" ht="15.5" x14ac:dyDescent="0.35">
      <c r="A109" s="45" t="s">
        <v>195</v>
      </c>
      <c r="B109" s="46" t="s">
        <v>25</v>
      </c>
      <c r="C109" s="46" t="s">
        <v>26</v>
      </c>
      <c r="D109" s="47">
        <v>2</v>
      </c>
      <c r="E109" s="48">
        <v>150000</v>
      </c>
      <c r="F109" s="48">
        <f>D109*E109</f>
        <v>300000</v>
      </c>
      <c r="G109" s="44">
        <f t="shared" si="9"/>
        <v>20.547945205479451</v>
      </c>
      <c r="H109" s="46"/>
    </row>
    <row r="110" spans="1:8" ht="15.5" x14ac:dyDescent="0.35">
      <c r="A110" s="45" t="s">
        <v>196</v>
      </c>
      <c r="B110" s="46" t="s">
        <v>28</v>
      </c>
      <c r="C110" s="46" t="s">
        <v>26</v>
      </c>
      <c r="D110" s="47">
        <v>2</v>
      </c>
      <c r="E110" s="48"/>
      <c r="F110" s="48">
        <f t="shared" ref="F110" si="20">D110*E110</f>
        <v>0</v>
      </c>
      <c r="G110" s="44">
        <f t="shared" si="9"/>
        <v>0</v>
      </c>
      <c r="H110" s="46"/>
    </row>
    <row r="111" spans="1:8" ht="15.5" x14ac:dyDescent="0.35">
      <c r="A111" s="50">
        <v>5.2</v>
      </c>
      <c r="B111" s="51" t="s">
        <v>29</v>
      </c>
      <c r="C111" s="51"/>
      <c r="D111" s="52"/>
      <c r="E111" s="53"/>
      <c r="F111" s="53">
        <f>F112+F113</f>
        <v>200000</v>
      </c>
      <c r="G111" s="44">
        <f t="shared" si="9"/>
        <v>13.698630136986301</v>
      </c>
      <c r="H111" s="51"/>
    </row>
    <row r="112" spans="1:8" ht="15.5" x14ac:dyDescent="0.35">
      <c r="A112" s="45" t="s">
        <v>197</v>
      </c>
      <c r="B112" s="46" t="s">
        <v>25</v>
      </c>
      <c r="C112" s="46" t="s">
        <v>31</v>
      </c>
      <c r="D112" s="47">
        <v>1</v>
      </c>
      <c r="E112" s="48">
        <v>200000</v>
      </c>
      <c r="F112" s="48">
        <f t="shared" ref="F112:F113" si="21">D112*E112</f>
        <v>200000</v>
      </c>
      <c r="G112" s="44">
        <f t="shared" si="9"/>
        <v>13.698630136986301</v>
      </c>
      <c r="H112" s="46"/>
    </row>
    <row r="113" spans="1:8" ht="15.5" x14ac:dyDescent="0.35">
      <c r="A113" s="45" t="s">
        <v>198</v>
      </c>
      <c r="B113" s="46" t="s">
        <v>33</v>
      </c>
      <c r="C113" s="46" t="s">
        <v>31</v>
      </c>
      <c r="D113" s="47">
        <v>1</v>
      </c>
      <c r="E113" s="48"/>
      <c r="F113" s="48">
        <f t="shared" si="21"/>
        <v>0</v>
      </c>
      <c r="G113" s="44">
        <f t="shared" si="9"/>
        <v>0</v>
      </c>
      <c r="H113" s="46"/>
    </row>
    <row r="114" spans="1:8" ht="15.5" x14ac:dyDescent="0.35">
      <c r="A114" s="50">
        <v>5.3</v>
      </c>
      <c r="B114" s="54" t="s">
        <v>34</v>
      </c>
      <c r="C114" s="54"/>
      <c r="D114" s="55"/>
      <c r="E114" s="56">
        <v>0</v>
      </c>
      <c r="F114" s="56">
        <f>F115+F116</f>
        <v>1300000</v>
      </c>
      <c r="G114" s="44">
        <f t="shared" si="9"/>
        <v>89.041095890410958</v>
      </c>
      <c r="H114" s="51"/>
    </row>
    <row r="115" spans="1:8" ht="15.5" x14ac:dyDescent="0.35">
      <c r="A115" s="45" t="s">
        <v>199</v>
      </c>
      <c r="B115" s="64" t="s">
        <v>200</v>
      </c>
      <c r="C115" s="64" t="s">
        <v>41</v>
      </c>
      <c r="D115" s="65">
        <v>1</v>
      </c>
      <c r="E115" s="66">
        <v>1000000</v>
      </c>
      <c r="F115" s="48">
        <f t="shared" ref="F115:F116" si="22">D115*E115</f>
        <v>1000000</v>
      </c>
      <c r="G115" s="44">
        <f t="shared" si="9"/>
        <v>68.493150684931507</v>
      </c>
      <c r="H115" s="46"/>
    </row>
    <row r="116" spans="1:8" ht="15.5" x14ac:dyDescent="0.35">
      <c r="A116" s="45" t="s">
        <v>201</v>
      </c>
      <c r="B116" s="46" t="s">
        <v>36</v>
      </c>
      <c r="C116" s="46" t="s">
        <v>37</v>
      </c>
      <c r="D116" s="47">
        <v>12</v>
      </c>
      <c r="E116" s="48">
        <v>25000</v>
      </c>
      <c r="F116" s="48">
        <f t="shared" si="22"/>
        <v>300000</v>
      </c>
      <c r="G116" s="44">
        <f t="shared" si="9"/>
        <v>20.547945205479451</v>
      </c>
      <c r="H116" s="46"/>
    </row>
    <row r="117" spans="1:8" ht="15.5" x14ac:dyDescent="0.35">
      <c r="A117" s="50">
        <v>5.4</v>
      </c>
      <c r="B117" s="51" t="s">
        <v>127</v>
      </c>
      <c r="C117" s="51"/>
      <c r="D117" s="52"/>
      <c r="E117" s="53"/>
      <c r="F117" s="53">
        <f>SUM(F118:F118)</f>
        <v>12375000</v>
      </c>
      <c r="G117" s="44">
        <f t="shared" si="9"/>
        <v>847.60273972602738</v>
      </c>
      <c r="H117" s="51"/>
    </row>
    <row r="118" spans="1:8" ht="15.5" x14ac:dyDescent="0.35">
      <c r="A118" s="45" t="s">
        <v>202</v>
      </c>
      <c r="B118" s="46" t="s">
        <v>203</v>
      </c>
      <c r="C118" s="46" t="s">
        <v>67</v>
      </c>
      <c r="D118" s="47">
        <v>45</v>
      </c>
      <c r="E118" s="48">
        <v>275000</v>
      </c>
      <c r="F118" s="48">
        <f t="shared" ref="F118" si="23">D118*E118</f>
        <v>12375000</v>
      </c>
      <c r="G118" s="44">
        <f t="shared" si="9"/>
        <v>847.60273972602738</v>
      </c>
      <c r="H118" s="46" t="s">
        <v>204</v>
      </c>
    </row>
    <row r="119" spans="1:8" ht="15.5" x14ac:dyDescent="0.35">
      <c r="A119" s="58">
        <v>6</v>
      </c>
      <c r="B119" s="60" t="s">
        <v>205</v>
      </c>
      <c r="C119" s="60"/>
      <c r="D119" s="61"/>
      <c r="E119" s="62"/>
      <c r="F119" s="62">
        <f>F120+F124</f>
        <v>9119000</v>
      </c>
      <c r="G119" s="39">
        <f t="shared" si="9"/>
        <v>624.58904109589037</v>
      </c>
      <c r="H119" s="60"/>
    </row>
    <row r="120" spans="1:8" ht="15.5" x14ac:dyDescent="0.35">
      <c r="A120" s="50">
        <v>6.1</v>
      </c>
      <c r="B120" s="73" t="s">
        <v>206</v>
      </c>
      <c r="C120" s="73"/>
      <c r="D120" s="74"/>
      <c r="E120" s="75"/>
      <c r="F120" s="75">
        <f>SUM(F121:F123)</f>
        <v>4559500</v>
      </c>
      <c r="G120" s="44">
        <f t="shared" si="9"/>
        <v>312.29452054794518</v>
      </c>
      <c r="H120" s="73" t="s">
        <v>207</v>
      </c>
    </row>
    <row r="121" spans="1:8" ht="15.5" x14ac:dyDescent="0.35">
      <c r="A121" s="45" t="s">
        <v>208</v>
      </c>
      <c r="B121" s="76" t="s">
        <v>209</v>
      </c>
      <c r="C121" s="76" t="s">
        <v>26</v>
      </c>
      <c r="D121" s="77">
        <v>1</v>
      </c>
      <c r="E121" s="78">
        <v>1500000</v>
      </c>
      <c r="F121" s="78">
        <f>D121*E121</f>
        <v>1500000</v>
      </c>
      <c r="G121" s="44">
        <f t="shared" si="9"/>
        <v>102.73972602739725</v>
      </c>
      <c r="H121" s="76"/>
    </row>
    <row r="122" spans="1:8" ht="15.5" x14ac:dyDescent="0.35">
      <c r="A122" s="45" t="s">
        <v>210</v>
      </c>
      <c r="B122" s="76" t="s">
        <v>211</v>
      </c>
      <c r="C122" s="76" t="s">
        <v>212</v>
      </c>
      <c r="D122" s="77">
        <v>29</v>
      </c>
      <c r="E122" s="78">
        <v>60000</v>
      </c>
      <c r="F122" s="78">
        <f t="shared" ref="F122:F123" si="24">D122*E122</f>
        <v>1740000</v>
      </c>
      <c r="G122" s="44">
        <f t="shared" si="9"/>
        <v>119.17808219178082</v>
      </c>
      <c r="H122" s="76"/>
    </row>
    <row r="123" spans="1:8" ht="15.5" x14ac:dyDescent="0.35">
      <c r="A123" s="45" t="s">
        <v>213</v>
      </c>
      <c r="B123" s="76" t="s">
        <v>214</v>
      </c>
      <c r="C123" s="76" t="s">
        <v>212</v>
      </c>
      <c r="D123" s="77">
        <v>29</v>
      </c>
      <c r="E123" s="78">
        <v>45500</v>
      </c>
      <c r="F123" s="78">
        <f t="shared" si="24"/>
        <v>1319500</v>
      </c>
      <c r="G123" s="44">
        <f t="shared" si="9"/>
        <v>90.376712328767127</v>
      </c>
      <c r="H123" s="76"/>
    </row>
    <row r="124" spans="1:8" ht="15.5" x14ac:dyDescent="0.35">
      <c r="A124" s="50">
        <v>6.2</v>
      </c>
      <c r="B124" s="73" t="s">
        <v>206</v>
      </c>
      <c r="C124" s="73"/>
      <c r="D124" s="74"/>
      <c r="E124" s="75"/>
      <c r="F124" s="75">
        <f>SUM(F125:F127)</f>
        <v>4559500</v>
      </c>
      <c r="G124" s="44">
        <f t="shared" si="9"/>
        <v>312.29452054794518</v>
      </c>
      <c r="H124" s="73" t="s">
        <v>207</v>
      </c>
    </row>
    <row r="125" spans="1:8" ht="15.5" x14ac:dyDescent="0.35">
      <c r="A125" s="45" t="s">
        <v>215</v>
      </c>
      <c r="B125" s="76" t="s">
        <v>209</v>
      </c>
      <c r="C125" s="76" t="s">
        <v>26</v>
      </c>
      <c r="D125" s="77">
        <v>1</v>
      </c>
      <c r="E125" s="78">
        <v>1500000</v>
      </c>
      <c r="F125" s="78">
        <f>E125*D125</f>
        <v>1500000</v>
      </c>
      <c r="G125" s="44">
        <f t="shared" si="9"/>
        <v>102.73972602739725</v>
      </c>
      <c r="H125" s="76"/>
    </row>
    <row r="126" spans="1:8" ht="15.5" x14ac:dyDescent="0.35">
      <c r="A126" s="45" t="s">
        <v>216</v>
      </c>
      <c r="B126" s="76" t="s">
        <v>211</v>
      </c>
      <c r="C126" s="76" t="s">
        <v>212</v>
      </c>
      <c r="D126" s="77">
        <v>29</v>
      </c>
      <c r="E126" s="78">
        <v>60000</v>
      </c>
      <c r="F126" s="78">
        <f t="shared" ref="F126:F127" si="25">E126*D126</f>
        <v>1740000</v>
      </c>
      <c r="G126" s="44">
        <f t="shared" si="9"/>
        <v>119.17808219178082</v>
      </c>
      <c r="H126" s="76"/>
    </row>
    <row r="127" spans="1:8" ht="15.5" x14ac:dyDescent="0.35">
      <c r="A127" s="45" t="s">
        <v>217</v>
      </c>
      <c r="B127" s="76" t="s">
        <v>218</v>
      </c>
      <c r="C127" s="76" t="s">
        <v>212</v>
      </c>
      <c r="D127" s="77">
        <v>29</v>
      </c>
      <c r="E127" s="78">
        <v>45500</v>
      </c>
      <c r="F127" s="78">
        <f t="shared" si="25"/>
        <v>1319500</v>
      </c>
      <c r="G127" s="44">
        <f t="shared" si="9"/>
        <v>90.376712328767127</v>
      </c>
      <c r="H127" s="76"/>
    </row>
    <row r="128" spans="1:8" ht="15.5" x14ac:dyDescent="0.35">
      <c r="A128" s="79">
        <v>7</v>
      </c>
      <c r="B128" s="80" t="s">
        <v>219</v>
      </c>
      <c r="C128" s="80"/>
      <c r="D128" s="81"/>
      <c r="E128" s="82"/>
      <c r="F128" s="82">
        <f>SUM(F129:F130)</f>
        <v>560000</v>
      </c>
      <c r="G128" s="39">
        <f t="shared" si="9"/>
        <v>38.356164383561641</v>
      </c>
      <c r="H128" s="80"/>
    </row>
    <row r="129" spans="1:8" ht="15.5" x14ac:dyDescent="0.35">
      <c r="A129" s="45">
        <v>7.1</v>
      </c>
      <c r="B129" s="46" t="s">
        <v>220</v>
      </c>
      <c r="C129" s="46" t="s">
        <v>37</v>
      </c>
      <c r="D129" s="47">
        <v>10</v>
      </c>
      <c r="E129" s="48">
        <v>21000</v>
      </c>
      <c r="F129" s="48">
        <f>D129*E129</f>
        <v>210000</v>
      </c>
      <c r="G129" s="44">
        <f t="shared" si="9"/>
        <v>14.383561643835616</v>
      </c>
      <c r="H129" s="46"/>
    </row>
    <row r="130" spans="1:8" ht="15.5" x14ac:dyDescent="0.35">
      <c r="A130" s="45">
        <v>7.2</v>
      </c>
      <c r="B130" s="46" t="s">
        <v>221</v>
      </c>
      <c r="C130" s="46" t="s">
        <v>222</v>
      </c>
      <c r="D130" s="47">
        <v>1</v>
      </c>
      <c r="E130" s="48">
        <v>350000</v>
      </c>
      <c r="F130" s="48">
        <f>D130*E130</f>
        <v>350000</v>
      </c>
      <c r="G130" s="44">
        <f t="shared" si="9"/>
        <v>23.972602739726028</v>
      </c>
      <c r="H130" s="46"/>
    </row>
    <row r="131" spans="1:8" ht="15.5" x14ac:dyDescent="0.35">
      <c r="A131" s="45"/>
      <c r="B131" s="46" t="s">
        <v>225</v>
      </c>
      <c r="C131" s="46"/>
      <c r="D131" s="47"/>
      <c r="E131" s="48"/>
      <c r="F131" s="48">
        <f t="shared" si="1"/>
        <v>0</v>
      </c>
      <c r="G131" s="91">
        <f>F131/E$136</f>
        <v>0</v>
      </c>
      <c r="H131" s="83" t="s">
        <v>11</v>
      </c>
    </row>
    <row r="132" spans="1:8" ht="15.5" x14ac:dyDescent="0.35">
      <c r="A132" s="84" t="s">
        <v>13</v>
      </c>
      <c r="B132" s="85"/>
      <c r="C132" s="85"/>
      <c r="D132" s="85"/>
      <c r="E132" s="86"/>
      <c r="F132" s="87">
        <f>F128+F119+F107+F96+F45+F14+F3</f>
        <v>137541000</v>
      </c>
      <c r="G132" s="49">
        <f>F132/E136</f>
        <v>9420.6164383561645</v>
      </c>
      <c r="H132" s="46"/>
    </row>
    <row r="133" spans="1:8" ht="31" x14ac:dyDescent="0.35">
      <c r="A133" s="84" t="s">
        <v>5</v>
      </c>
      <c r="B133" s="85"/>
      <c r="C133" s="85"/>
      <c r="D133" s="85"/>
      <c r="E133" s="86"/>
      <c r="F133" s="87">
        <f>SUM(F132*0.05)-418050</f>
        <v>6459000</v>
      </c>
      <c r="G133" s="49">
        <f>F133/E136</f>
        <v>442.39726027397262</v>
      </c>
      <c r="H133" s="88" t="s">
        <v>6</v>
      </c>
    </row>
    <row r="134" spans="1:8" ht="15.5" x14ac:dyDescent="0.35">
      <c r="A134" s="84" t="s">
        <v>9</v>
      </c>
      <c r="B134" s="85"/>
      <c r="C134" s="85"/>
      <c r="D134" s="85"/>
      <c r="E134" s="86"/>
      <c r="F134" s="87">
        <f>F132+F133</f>
        <v>144000000</v>
      </c>
      <c r="G134" s="44">
        <f>G132+G133</f>
        <v>9863.0136986301368</v>
      </c>
      <c r="H134" s="46"/>
    </row>
    <row r="136" spans="1:8" x14ac:dyDescent="0.35">
      <c r="D136" t="s">
        <v>224</v>
      </c>
      <c r="E136">
        <v>14600</v>
      </c>
    </row>
  </sheetData>
  <mergeCells count="4">
    <mergeCell ref="A1:H1"/>
    <mergeCell ref="A132:E132"/>
    <mergeCell ref="A133:E133"/>
    <mergeCell ref="A134:E1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44E0F89D249944B358857E77B120B6" ma:contentTypeVersion="13" ma:contentTypeDescription="Create a new document." ma:contentTypeScope="" ma:versionID="11e8b61f891b7d0840ca94640881eb45">
  <xsd:schema xmlns:xsd="http://www.w3.org/2001/XMLSchema" xmlns:xs="http://www.w3.org/2001/XMLSchema" xmlns:p="http://schemas.microsoft.com/office/2006/metadata/properties" xmlns:ns2="ca34ab4e-8e9a-41b0-9021-adb03791849a" xmlns:ns3="6d53d6cf-f717-464d-b4f0-8bd21ccfd736" targetNamespace="http://schemas.microsoft.com/office/2006/metadata/properties" ma:root="true" ma:fieldsID="0fe61d34117febf902100b925586353b" ns2:_="" ns3:_="">
    <xsd:import namespace="ca34ab4e-8e9a-41b0-9021-adb03791849a"/>
    <xsd:import namespace="6d53d6cf-f717-464d-b4f0-8bd21ccfd7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4ab4e-8e9a-41b0-9021-adb0379184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3d6cf-f717-464d-b4f0-8bd21ccfd7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AB8580-9757-42CE-A5A7-48BDB66D44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4ab4e-8e9a-41b0-9021-adb03791849a"/>
    <ds:schemaRef ds:uri="6d53d6cf-f717-464d-b4f0-8bd21ccfd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251899-C842-4F8E-8ACC-79AB22AD95B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F6D406-5C71-485C-8B94-28DCDE379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plan</vt:lpstr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 Wearing-Smith</dc:creator>
  <cp:keywords/>
  <dc:description/>
  <cp:lastModifiedBy>Sengxeu, Alouny</cp:lastModifiedBy>
  <cp:revision/>
  <dcterms:created xsi:type="dcterms:W3CDTF">2021-10-07T22:48:16Z</dcterms:created>
  <dcterms:modified xsi:type="dcterms:W3CDTF">2025-07-29T06:36:21Z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0x0101004344E0F89D249944B358857E77B120B6</vt:lpwstr>
  </property>
</Properties>
</file>